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290A16DD-BD29-47FB-9980-336AE8A61CC7}" xr6:coauthVersionLast="47" xr6:coauthVersionMax="47" xr10:uidLastSave="{00000000-0000-0000-0000-000000000000}"/>
  <bookViews>
    <workbookView xWindow="-108" yWindow="-108" windowWidth="23256" windowHeight="13896" xr2:uid="{52D420A4-C9F8-4DF9-96E6-AF26B21E4E4B}"/>
  </bookViews>
  <sheets>
    <sheet name="Devolucion" sheetId="1" r:id="rId1"/>
  </sheets>
  <externalReferences>
    <externalReference r:id="rId2"/>
  </externalReferences>
  <definedNames>
    <definedName name="invent">[1]Datos!$A:$AS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A26" i="1" l="1"/>
  <c r="E25" i="1"/>
  <c r="A25" i="1"/>
  <c r="A19" i="1"/>
  <c r="H17" i="1"/>
  <c r="F17" i="1"/>
  <c r="D17" i="1"/>
  <c r="B17" i="1"/>
  <c r="F15" i="1"/>
  <c r="D15" i="1"/>
  <c r="B15" i="1"/>
  <c r="H14" i="1"/>
  <c r="F14" i="1"/>
  <c r="D14" i="1"/>
  <c r="B14" i="1"/>
  <c r="H13" i="1"/>
  <c r="F13" i="1"/>
  <c r="D13" i="1"/>
  <c r="B13" i="1"/>
  <c r="G11" i="1"/>
  <c r="E11" i="1"/>
  <c r="C11" i="1"/>
  <c r="G10" i="1"/>
  <c r="E10" i="1"/>
  <c r="C10" i="1"/>
  <c r="A10" i="1"/>
  <c r="G9" i="1"/>
  <c r="E9" i="1"/>
  <c r="C9" i="1"/>
  <c r="C7" i="1"/>
  <c r="A7" i="1"/>
  <c r="H6" i="1"/>
  <c r="E6" i="1"/>
  <c r="H5" i="1"/>
</calcChain>
</file>

<file path=xl/sharedStrings.xml><?xml version="1.0" encoding="utf-8"?>
<sst xmlns="http://schemas.openxmlformats.org/spreadsheetml/2006/main" count="47" uniqueCount="40">
  <si>
    <t>ITEM</t>
  </si>
  <si>
    <t>DATOS</t>
  </si>
  <si>
    <t>Nombre</t>
  </si>
  <si>
    <t>Piso</t>
  </si>
  <si>
    <t>ARANDA</t>
  </si>
  <si>
    <t>Cédula</t>
  </si>
  <si>
    <t>Tipo Usu</t>
  </si>
  <si>
    <t>Sede</t>
  </si>
  <si>
    <t>Dependencia</t>
  </si>
  <si>
    <t>EQUIPO</t>
  </si>
  <si>
    <t>FECHA DEVOLUCIÓN</t>
  </si>
  <si>
    <t>Tipo</t>
  </si>
  <si>
    <t>Serial</t>
  </si>
  <si>
    <t>Modelo</t>
  </si>
  <si>
    <t>Marca</t>
  </si>
  <si>
    <t>Placa</t>
  </si>
  <si>
    <t>SO</t>
  </si>
  <si>
    <t>RAM</t>
  </si>
  <si>
    <t>Procesador</t>
  </si>
  <si>
    <t>Disco</t>
  </si>
  <si>
    <t>COMPONENTES</t>
  </si>
  <si>
    <t>Monitor</t>
  </si>
  <si>
    <t>Teclado</t>
  </si>
  <si>
    <t>Mouse</t>
  </si>
  <si>
    <t>Cargador</t>
  </si>
  <si>
    <t>OTROS</t>
  </si>
  <si>
    <t>Guaya</t>
  </si>
  <si>
    <t>Maleta</t>
  </si>
  <si>
    <t>Diadema</t>
  </si>
  <si>
    <t>Hostname</t>
  </si>
  <si>
    <t>OBSERVACIONES</t>
  </si>
  <si>
    <t>POLÍTICA DE INFORMACIÓN</t>
  </si>
  <si>
    <t>“Por políticas de seguridad  de la información contenida en este equipo será eliminada con un software especializado de destrucción de información lo cual impedirá la recuperación de la misma"</t>
  </si>
  <si>
    <t>MANIFIESTO</t>
  </si>
  <si>
    <r>
      <t xml:space="preserve">La Oficina de TIC, recibe los recursos de TI relacionados en este documento y a su vez el usuario entrega a satisfacción y manifiesta según revisión realizada:
</t>
    </r>
    <r>
      <rPr>
        <b/>
        <sz val="11"/>
        <color theme="1"/>
        <rFont val="Verdana"/>
        <family val="2"/>
      </rPr>
      <t xml:space="preserve">PRIMERO: </t>
    </r>
    <r>
      <rPr>
        <sz val="11"/>
        <color theme="1"/>
        <rFont val="Verdana"/>
        <family val="2"/>
      </rPr>
      <t xml:space="preserve">Que el computador y elementos informáticos entregados se encuentran en buen estado y funcionan correctamente.
</t>
    </r>
    <r>
      <rPr>
        <b/>
        <sz val="11"/>
        <color theme="1"/>
        <rFont val="Verdana"/>
        <family val="2"/>
      </rPr>
      <t xml:space="preserve">
SEGUNDO:</t>
    </r>
    <r>
      <rPr>
        <sz val="11"/>
        <color theme="1"/>
        <rFont val="Verdana"/>
        <family val="2"/>
      </rPr>
      <t xml:space="preserve"> Que el respaldo de la información fue debidamente realizado y entregado.
</t>
    </r>
    <r>
      <rPr>
        <b/>
        <sz val="11"/>
        <color theme="1"/>
        <rFont val="Verdana"/>
        <family val="2"/>
      </rPr>
      <t xml:space="preserve">
TERCERO: </t>
    </r>
    <r>
      <rPr>
        <sz val="11"/>
        <color theme="1"/>
        <rFont val="Verdana"/>
        <family val="2"/>
      </rPr>
      <t>Los elementos entregados concuerdan con los seriales y placas relacionados en este documento.
En conocimiento de lo anterior, se recibe a satisfacción el equipo de cómputo y los componentes asociados al mismo en este documento.</t>
    </r>
  </si>
  <si>
    <t>ENTREGA</t>
  </si>
  <si>
    <t>RECIBE</t>
  </si>
  <si>
    <t>Grupo de Apoyo Tecnológico</t>
  </si>
  <si>
    <t>NOTA
A partir de este momento se eliminará la impresión de este documento y será valido a través del correo electrónico  y anexandolo al caso en Aranda</t>
  </si>
  <si>
    <r>
      <t xml:space="preserve">FORMATO: </t>
    </r>
    <r>
      <rPr>
        <sz val="11"/>
        <color rgb="FF000000"/>
        <rFont val="Verdana"/>
        <family val="2"/>
      </rPr>
      <t xml:space="preserve">DEVOLUCIÓN DE EQUIPO DE CÓMPUTO
</t>
    </r>
    <r>
      <rPr>
        <b/>
        <sz val="11"/>
        <color rgb="FF000000"/>
        <rFont val="Verdana"/>
        <family val="2"/>
      </rPr>
      <t xml:space="preserve">PROCESO: </t>
    </r>
    <r>
      <rPr>
        <sz val="11"/>
        <color rgb="FF000000"/>
        <rFont val="Verdana"/>
        <family val="2"/>
      </rPr>
      <t xml:space="preserve">GESTIÓN DE TECNOLOGÍAS DE LA INFORMACIÓN Y LAS COMUNICACIONES
</t>
    </r>
    <r>
      <rPr>
        <b/>
        <sz val="11"/>
        <color rgb="FF000000"/>
        <rFont val="Verdana"/>
        <family val="2"/>
      </rPr>
      <t>Versión</t>
    </r>
    <r>
      <rPr>
        <sz val="11"/>
        <color rgb="FF000000"/>
        <rFont val="Verdana"/>
        <family val="2"/>
      </rPr>
      <t xml:space="preserve">: 5.0, </t>
    </r>
    <r>
      <rPr>
        <b/>
        <sz val="11"/>
        <color rgb="FF000000"/>
        <rFont val="Verdana"/>
        <family val="2"/>
      </rPr>
      <t>Fecha:</t>
    </r>
    <r>
      <rPr>
        <sz val="11"/>
        <color rgb="FF000000"/>
        <rFont val="Verdana"/>
        <family val="2"/>
      </rPr>
      <t xml:space="preserve"> 21/05/2025, </t>
    </r>
    <r>
      <rPr>
        <b/>
        <sz val="11"/>
        <color rgb="FF000000"/>
        <rFont val="Verdana"/>
        <family val="2"/>
      </rPr>
      <t>Código:</t>
    </r>
    <r>
      <rPr>
        <sz val="11"/>
        <color rgb="FF000000"/>
        <rFont val="Verdana"/>
        <family val="2"/>
      </rPr>
      <t xml:space="preserve"> GTI-F-011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</si>
</sst>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158750</xdr:rowOff>
    </xdr:from>
    <xdr:to>
      <xdr:col>0</xdr:col>
      <xdr:colOff>1643592</xdr:colOff>
      <xdr:row>2</xdr:row>
      <xdr:rowOff>117475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89DBD4-2D15-750F-F80D-9B05FDB3D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" y="158750"/>
          <a:ext cx="1583267" cy="593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SI-F-04%20Asignacion%20de%20Equipo%20de%20C&#243;mputo%208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Datos"/>
      <sheetName val="Entrega"/>
      <sheetName val="Devolucion"/>
    </sheetNames>
    <sheetDataSet>
      <sheetData sheetId="0" refreshError="1"/>
      <sheetData sheetId="1">
        <row r="1">
          <cell r="A1" t="str">
            <v>Item</v>
          </cell>
          <cell r="B1" t="str">
            <v>Aranda</v>
          </cell>
          <cell r="C1" t="str">
            <v>Serial</v>
          </cell>
          <cell r="D1" t="str">
            <v>Placa</v>
          </cell>
          <cell r="E1" t="str">
            <v>Marca</v>
          </cell>
          <cell r="F1" t="str">
            <v>Modelo</v>
          </cell>
          <cell r="G1" t="str">
            <v>Procesador</v>
          </cell>
          <cell r="H1" t="str">
            <v>Ram</v>
          </cell>
          <cell r="I1" t="str">
            <v>Disco</v>
          </cell>
          <cell r="J1" t="str">
            <v>SO</v>
          </cell>
          <cell r="K1" t="str">
            <v>Tipo</v>
          </cell>
          <cell r="L1" t="str">
            <v>Hostname</v>
          </cell>
          <cell r="M1" t="str">
            <v>Monitor</v>
          </cell>
          <cell r="N1" t="str">
            <v>Serial M</v>
          </cell>
          <cell r="O1" t="str">
            <v>Placa M</v>
          </cell>
          <cell r="P1" t="str">
            <v>Teclado</v>
          </cell>
          <cell r="Q1" t="str">
            <v>Serial T</v>
          </cell>
          <cell r="R1" t="str">
            <v>Placa T</v>
          </cell>
          <cell r="S1" t="str">
            <v>Mouse</v>
          </cell>
          <cell r="T1" t="str">
            <v>Serial Mo</v>
          </cell>
          <cell r="U1" t="str">
            <v>Placa Mo</v>
          </cell>
          <cell r="V1" t="str">
            <v>Cargador</v>
          </cell>
          <cell r="W1" t="str">
            <v>Serial C</v>
          </cell>
          <cell r="X1" t="str">
            <v>Guaya</v>
          </cell>
          <cell r="Y1" t="str">
            <v>Maleta</v>
          </cell>
          <cell r="Z1" t="str">
            <v>Diadema</v>
          </cell>
          <cell r="AA1" t="str">
            <v>Estado</v>
          </cell>
          <cell r="AB1" t="str">
            <v>Nombre</v>
          </cell>
          <cell r="AC1" t="str">
            <v>Cedula</v>
          </cell>
          <cell r="AD1" t="str">
            <v>Dependencia</v>
          </cell>
          <cell r="AE1" t="str">
            <v>Tipo</v>
          </cell>
          <cell r="AF1" t="str">
            <v>Sede</v>
          </cell>
          <cell r="AG1" t="str">
            <v>Piso</v>
          </cell>
          <cell r="AH1" t="str">
            <v>Observaciones</v>
          </cell>
          <cell r="AI1" t="str">
            <v>Ing. Soporte</v>
          </cell>
          <cell r="AJ1" t="str">
            <v>Fecha entrega</v>
          </cell>
          <cell r="AK1" t="str">
            <v>Correo</v>
          </cell>
          <cell r="AL1" t="str">
            <v>Nombre</v>
          </cell>
          <cell r="AM1" t="str">
            <v>Cedula</v>
          </cell>
          <cell r="AN1" t="str">
            <v>Dependencia</v>
          </cell>
          <cell r="AO1" t="str">
            <v>Tipo</v>
          </cell>
          <cell r="AP1" t="str">
            <v>Cargo</v>
          </cell>
          <cell r="AQ1" t="str">
            <v>Sede</v>
          </cell>
          <cell r="AR1" t="str">
            <v>Piso</v>
          </cell>
          <cell r="AS1" t="str">
            <v>Fecha devolucion</v>
          </cell>
        </row>
        <row r="2">
          <cell r="A2">
            <v>1</v>
          </cell>
          <cell r="B2">
            <v>26975</v>
          </cell>
          <cell r="C2" t="str">
            <v>B35ZCP2</v>
          </cell>
          <cell r="D2">
            <v>112961</v>
          </cell>
          <cell r="E2" t="str">
            <v>DELL</v>
          </cell>
          <cell r="F2" t="str">
            <v>Optiplex 3050</v>
          </cell>
          <cell r="G2" t="str">
            <v>Core I7</v>
          </cell>
          <cell r="H2" t="str">
            <v>16 GB</v>
          </cell>
          <cell r="I2" t="str">
            <v>1 TB</v>
          </cell>
          <cell r="J2" t="str">
            <v>Windows 10</v>
          </cell>
          <cell r="K2" t="str">
            <v>Escritorio</v>
          </cell>
          <cell r="L2" t="str">
            <v>DM5ZCP2</v>
          </cell>
          <cell r="M2" t="str">
            <v>DELL</v>
          </cell>
          <cell r="N2" t="str">
            <v>FKSZKN2</v>
          </cell>
          <cell r="O2">
            <v>113026</v>
          </cell>
          <cell r="P2" t="str">
            <v>DELL</v>
          </cell>
          <cell r="Q2" t="str">
            <v>0GRH-A03</v>
          </cell>
          <cell r="R2">
            <v>113153</v>
          </cell>
          <cell r="S2" t="str">
            <v>Genius</v>
          </cell>
          <cell r="T2" t="str">
            <v>X6193201902257</v>
          </cell>
          <cell r="AA2" t="str">
            <v>Asignado</v>
          </cell>
          <cell r="AB2" t="str">
            <v>John Henry Ramirez Ramirez</v>
          </cell>
          <cell r="AC2">
            <v>1032433866</v>
          </cell>
          <cell r="AD2" t="str">
            <v>Oficina de Tecnologias de la Informacion y las Comunicaciones</v>
          </cell>
          <cell r="AE2" t="str">
            <v>Contratista</v>
          </cell>
          <cell r="AF2" t="str">
            <v>Calle 18</v>
          </cell>
          <cell r="AG2">
            <v>5</v>
          </cell>
          <cell r="AH2" t="str">
            <v>Pantalla adicional marca Samsung, Serial 500412R, Placa 109001</v>
          </cell>
          <cell r="AI2" t="str">
            <v>Giovanny A. Ferro M.</v>
          </cell>
          <cell r="AJ2">
            <v>43846</v>
          </cell>
          <cell r="AK2" t="str">
            <v>jhramirez@minvivienda.gov.co</v>
          </cell>
          <cell r="AL2" t="str">
            <v>John Henry Ramirez Ramirez</v>
          </cell>
          <cell r="AM2">
            <v>1032433866</v>
          </cell>
          <cell r="AN2" t="str">
            <v>Oficina de Tecnologias de la Informacion y las Comunicaciones</v>
          </cell>
          <cell r="AO2" t="str">
            <v>Contratista</v>
          </cell>
          <cell r="AP2" t="str">
            <v>Contratista</v>
          </cell>
          <cell r="AQ2" t="str">
            <v>Calle 18</v>
          </cell>
          <cell r="AR2">
            <v>5</v>
          </cell>
          <cell r="AS2">
            <v>43850</v>
          </cell>
        </row>
        <row r="3">
          <cell r="A3">
            <v>2</v>
          </cell>
          <cell r="B3">
            <v>12458</v>
          </cell>
          <cell r="C3" t="str">
            <v>B052DP2</v>
          </cell>
          <cell r="D3">
            <v>113005</v>
          </cell>
          <cell r="E3" t="str">
            <v>DELL</v>
          </cell>
          <cell r="F3" t="str">
            <v>Optiplex 3050</v>
          </cell>
          <cell r="G3" t="str">
            <v>Core I7</v>
          </cell>
          <cell r="H3" t="str">
            <v>16 GB</v>
          </cell>
          <cell r="I3" t="str">
            <v>1 TB</v>
          </cell>
          <cell r="J3" t="str">
            <v>Windows 10</v>
          </cell>
          <cell r="K3" t="str">
            <v>Escritorio</v>
          </cell>
          <cell r="L3" t="str">
            <v>DM52DP2</v>
          </cell>
          <cell r="M3" t="str">
            <v>DELL</v>
          </cell>
          <cell r="N3" t="str">
            <v>DNRZKN2</v>
          </cell>
          <cell r="O3">
            <v>113022</v>
          </cell>
          <cell r="P3" t="str">
            <v>DELL</v>
          </cell>
          <cell r="Q3" t="str">
            <v>0GRN-A03</v>
          </cell>
          <cell r="R3">
            <v>113123</v>
          </cell>
          <cell r="S3" t="str">
            <v>DELL</v>
          </cell>
          <cell r="T3" t="str">
            <v>821-0MHM</v>
          </cell>
          <cell r="U3">
            <v>113217</v>
          </cell>
          <cell r="AA3" t="str">
            <v>Asignado</v>
          </cell>
          <cell r="AB3" t="str">
            <v>Geovanny Alfonso Ferro Marin</v>
          </cell>
          <cell r="AC3">
            <v>79972201</v>
          </cell>
          <cell r="AD3" t="str">
            <v>Grupo de Soporte Tecnico y Apoyo Informatico</v>
          </cell>
          <cell r="AE3" t="str">
            <v>Funcionario</v>
          </cell>
          <cell r="AF3" t="str">
            <v>Calle 18</v>
          </cell>
          <cell r="AG3">
            <v>5</v>
          </cell>
          <cell r="AH3" t="str">
            <v>Pantalla adicional marca Dell, Serial 2NSZKN2, Placa 113032</v>
          </cell>
          <cell r="AI3" t="str">
            <v>Daniel F. Castro M.</v>
          </cell>
          <cell r="AJ3">
            <v>43850</v>
          </cell>
          <cell r="AK3" t="str">
            <v>gferro@minvivienda.gov.co</v>
          </cell>
        </row>
        <row r="4">
          <cell r="A4">
            <v>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EE02-0F0A-4255-BD7D-EBA486D2239A}">
  <sheetPr>
    <pageSetUpPr fitToPage="1"/>
  </sheetPr>
  <dimension ref="A1:H27"/>
  <sheetViews>
    <sheetView tabSelected="1" workbookViewId="0">
      <selection activeCell="I11" sqref="I11"/>
    </sheetView>
  </sheetViews>
  <sheetFormatPr baseColWidth="10" defaultColWidth="11.44140625" defaultRowHeight="13.8" x14ac:dyDescent="0.3"/>
  <cols>
    <col min="1" max="1" width="25.6640625" style="9" customWidth="1"/>
    <col min="2" max="2" width="15.5546875" style="9" customWidth="1"/>
    <col min="3" max="3" width="12.6640625" style="9" customWidth="1"/>
    <col min="4" max="4" width="13.33203125" style="9" bestFit="1" customWidth="1"/>
    <col min="5" max="5" width="11.44140625" style="9"/>
    <col min="6" max="6" width="15.33203125" style="9" bestFit="1" customWidth="1"/>
    <col min="7" max="16384" width="11.44140625" style="9"/>
  </cols>
  <sheetData>
    <row r="1" spans="1:8" ht="24.75" customHeight="1" x14ac:dyDescent="0.3">
      <c r="A1" s="20"/>
      <c r="B1" s="10" t="s">
        <v>39</v>
      </c>
      <c r="C1" s="11"/>
      <c r="D1" s="11"/>
      <c r="E1" s="11"/>
      <c r="F1" s="11"/>
      <c r="G1" s="11"/>
      <c r="H1" s="12"/>
    </row>
    <row r="2" spans="1:8" ht="24.75" customHeight="1" x14ac:dyDescent="0.3">
      <c r="A2" s="20"/>
      <c r="B2" s="13"/>
      <c r="C2" s="14"/>
      <c r="D2" s="14"/>
      <c r="E2" s="14"/>
      <c r="F2" s="14"/>
      <c r="G2" s="14"/>
      <c r="H2" s="15"/>
    </row>
    <row r="3" spans="1:8" ht="24.75" customHeight="1" x14ac:dyDescent="0.3">
      <c r="A3" s="20"/>
      <c r="B3" s="16"/>
      <c r="C3" s="17"/>
      <c r="D3" s="17"/>
      <c r="E3" s="17"/>
      <c r="F3" s="17"/>
      <c r="G3" s="17"/>
      <c r="H3" s="18"/>
    </row>
    <row r="4" spans="1:8" ht="18" customHeight="1" x14ac:dyDescent="0.3">
      <c r="A4" s="1" t="s">
        <v>0</v>
      </c>
      <c r="B4" s="19" t="s">
        <v>1</v>
      </c>
      <c r="C4" s="19"/>
      <c r="D4" s="19"/>
      <c r="E4" s="19"/>
      <c r="F4" s="19"/>
      <c r="G4" s="19"/>
      <c r="H4" s="19"/>
    </row>
    <row r="5" spans="1:8" ht="18" customHeight="1" x14ac:dyDescent="0.3">
      <c r="A5" s="2"/>
      <c r="B5" s="3" t="s">
        <v>2</v>
      </c>
      <c r="C5" s="21" t="e">
        <f>VLOOKUP(A5,invent,38,0)</f>
        <v>#N/A</v>
      </c>
      <c r="D5" s="21"/>
      <c r="E5" s="21"/>
      <c r="F5" s="21"/>
      <c r="G5" s="3" t="s">
        <v>3</v>
      </c>
      <c r="H5" s="4" t="e">
        <f>VLOOKUP(A5,invent,44,0)</f>
        <v>#N/A</v>
      </c>
    </row>
    <row r="6" spans="1:8" ht="18" customHeight="1" x14ac:dyDescent="0.3">
      <c r="A6" s="1" t="s">
        <v>4</v>
      </c>
      <c r="B6" s="3" t="s">
        <v>5</v>
      </c>
      <c r="C6" s="4" t="e">
        <f>VLOOKUP(A5,invent,39,0)</f>
        <v>#N/A</v>
      </c>
      <c r="D6" s="3" t="s">
        <v>6</v>
      </c>
      <c r="E6" s="21" t="e">
        <f>VLOOKUP(A5,invent,41,0)</f>
        <v>#N/A</v>
      </c>
      <c r="F6" s="21"/>
      <c r="G6" s="3" t="s">
        <v>7</v>
      </c>
      <c r="H6" s="5" t="e">
        <f>VLOOKUP(A5,invent,43,0)</f>
        <v>#N/A</v>
      </c>
    </row>
    <row r="7" spans="1:8" ht="18" customHeight="1" x14ac:dyDescent="0.3">
      <c r="A7" s="22" t="e">
        <f>VLOOKUP(A5,invent,2,0)</f>
        <v>#N/A</v>
      </c>
      <c r="B7" s="3" t="s">
        <v>8</v>
      </c>
      <c r="C7" s="21" t="e">
        <f>VLOOKUP(A5,invent,40,0)</f>
        <v>#N/A</v>
      </c>
      <c r="D7" s="21"/>
      <c r="E7" s="21"/>
      <c r="F7" s="21"/>
      <c r="G7" s="21"/>
      <c r="H7" s="21"/>
    </row>
    <row r="8" spans="1:8" ht="18" customHeight="1" x14ac:dyDescent="0.3">
      <c r="A8" s="22"/>
      <c r="B8" s="19" t="s">
        <v>9</v>
      </c>
      <c r="C8" s="19"/>
      <c r="D8" s="19"/>
      <c r="E8" s="19"/>
      <c r="F8" s="19"/>
      <c r="G8" s="19"/>
      <c r="H8" s="19"/>
    </row>
    <row r="9" spans="1:8" ht="18" customHeight="1" x14ac:dyDescent="0.3">
      <c r="A9" s="1" t="s">
        <v>10</v>
      </c>
      <c r="B9" s="3" t="s">
        <v>11</v>
      </c>
      <c r="C9" s="5" t="e">
        <f>VLOOKUP(A5,invent,11,0)</f>
        <v>#N/A</v>
      </c>
      <c r="D9" s="3" t="s">
        <v>12</v>
      </c>
      <c r="E9" s="5" t="e">
        <f>VLOOKUP(A5,invent,3,0)</f>
        <v>#N/A</v>
      </c>
      <c r="F9" s="3" t="s">
        <v>13</v>
      </c>
      <c r="G9" s="21" t="e">
        <f>VLOOKUP(A5,invent,6,0)</f>
        <v>#N/A</v>
      </c>
      <c r="H9" s="21"/>
    </row>
    <row r="10" spans="1:8" ht="18" customHeight="1" x14ac:dyDescent="0.3">
      <c r="A10" s="23" t="e">
        <f>VLOOKUP(A5,invent,45,0)</f>
        <v>#N/A</v>
      </c>
      <c r="B10" s="3" t="s">
        <v>14</v>
      </c>
      <c r="C10" s="5" t="e">
        <f>VLOOKUP(A5,invent,5,0)</f>
        <v>#N/A</v>
      </c>
      <c r="D10" s="6" t="s">
        <v>15</v>
      </c>
      <c r="E10" s="4" t="e">
        <f>VLOOKUP(A5,invent,4,0)</f>
        <v>#N/A</v>
      </c>
      <c r="F10" s="3" t="s">
        <v>16</v>
      </c>
      <c r="G10" s="21" t="e">
        <f>VLOOKUP(A5,invent,10,0)</f>
        <v>#N/A</v>
      </c>
      <c r="H10" s="21"/>
    </row>
    <row r="11" spans="1:8" ht="18" customHeight="1" x14ac:dyDescent="0.3">
      <c r="A11" s="23"/>
      <c r="B11" s="3" t="s">
        <v>17</v>
      </c>
      <c r="C11" s="5" t="e">
        <f>VLOOKUP(A5,invent,8,0)</f>
        <v>#N/A</v>
      </c>
      <c r="D11" s="3" t="s">
        <v>18</v>
      </c>
      <c r="E11" s="5" t="e">
        <f>VLOOKUP(A5,invent,7,0)</f>
        <v>#N/A</v>
      </c>
      <c r="F11" s="3" t="s">
        <v>19</v>
      </c>
      <c r="G11" s="21" t="e">
        <f>VLOOKUP(A5,invent,9,0)</f>
        <v>#N/A</v>
      </c>
      <c r="H11" s="21"/>
    </row>
    <row r="12" spans="1:8" ht="18" customHeight="1" x14ac:dyDescent="0.3">
      <c r="A12" s="19" t="s">
        <v>20</v>
      </c>
      <c r="B12" s="19"/>
      <c r="C12" s="19"/>
      <c r="D12" s="19"/>
      <c r="E12" s="19"/>
      <c r="F12" s="19"/>
      <c r="G12" s="19"/>
      <c r="H12" s="19"/>
    </row>
    <row r="13" spans="1:8" ht="18" customHeight="1" x14ac:dyDescent="0.3">
      <c r="A13" s="7" t="s">
        <v>21</v>
      </c>
      <c r="B13" s="5" t="e">
        <f>VLOOKUP(A5,invent,13,0)</f>
        <v>#N/A</v>
      </c>
      <c r="C13" s="7" t="s">
        <v>22</v>
      </c>
      <c r="D13" s="5" t="e">
        <f>VLOOKUP(A5,invent,16,0)</f>
        <v>#N/A</v>
      </c>
      <c r="E13" s="7" t="s">
        <v>23</v>
      </c>
      <c r="F13" s="4" t="e">
        <f>VLOOKUP(A5,invent,19,0)</f>
        <v>#N/A</v>
      </c>
      <c r="G13" s="7" t="s">
        <v>24</v>
      </c>
      <c r="H13" s="4" t="e">
        <f>VLOOKUP(A5,invent,22,0)</f>
        <v>#N/A</v>
      </c>
    </row>
    <row r="14" spans="1:8" ht="18" customHeight="1" x14ac:dyDescent="0.3">
      <c r="A14" s="7" t="s">
        <v>12</v>
      </c>
      <c r="B14" s="5" t="e">
        <f>VLOOKUP(A5,invent,14,0)</f>
        <v>#N/A</v>
      </c>
      <c r="C14" s="7" t="s">
        <v>12</v>
      </c>
      <c r="D14" s="5" t="e">
        <f>VLOOKUP(A5,invent,17,0)</f>
        <v>#N/A</v>
      </c>
      <c r="E14" s="7" t="s">
        <v>12</v>
      </c>
      <c r="F14" s="4" t="e">
        <f>VLOOKUP(A5,invent,20,0)</f>
        <v>#N/A</v>
      </c>
      <c r="G14" s="7" t="s">
        <v>12</v>
      </c>
      <c r="H14" s="4" t="e">
        <f>VLOOKUP(A5,invent,23,0)</f>
        <v>#N/A</v>
      </c>
    </row>
    <row r="15" spans="1:8" ht="18" customHeight="1" x14ac:dyDescent="0.3">
      <c r="A15" s="7" t="s">
        <v>15</v>
      </c>
      <c r="B15" s="4" t="e">
        <f>VLOOKUP(A5,invent,15,0)</f>
        <v>#N/A</v>
      </c>
      <c r="C15" s="7" t="s">
        <v>15</v>
      </c>
      <c r="D15" s="4" t="e">
        <f>VLOOKUP(A5,invent,18,0)</f>
        <v>#N/A</v>
      </c>
      <c r="E15" s="7" t="s">
        <v>15</v>
      </c>
      <c r="F15" s="4" t="e">
        <f>VLOOKUP(A5,invent,21,0)</f>
        <v>#N/A</v>
      </c>
      <c r="G15" s="7"/>
      <c r="H15" s="8"/>
    </row>
    <row r="16" spans="1:8" ht="18" customHeight="1" x14ac:dyDescent="0.3">
      <c r="A16" s="19" t="s">
        <v>25</v>
      </c>
      <c r="B16" s="19"/>
      <c r="C16" s="19"/>
      <c r="D16" s="19"/>
      <c r="E16" s="19"/>
      <c r="F16" s="19"/>
      <c r="G16" s="19"/>
      <c r="H16" s="19"/>
    </row>
    <row r="17" spans="1:8" ht="18" customHeight="1" x14ac:dyDescent="0.3">
      <c r="A17" s="7" t="s">
        <v>26</v>
      </c>
      <c r="B17" s="4" t="e">
        <f>VLOOKUP(A5,invent,24,0)</f>
        <v>#N/A</v>
      </c>
      <c r="C17" s="7" t="s">
        <v>27</v>
      </c>
      <c r="D17" s="4" t="e">
        <f>VLOOKUP(A5,invent,25,0)</f>
        <v>#N/A</v>
      </c>
      <c r="E17" s="7" t="s">
        <v>28</v>
      </c>
      <c r="F17" s="4" t="e">
        <f>VLOOKUP(A5,invent,26,0)</f>
        <v>#N/A</v>
      </c>
      <c r="G17" s="7" t="s">
        <v>29</v>
      </c>
      <c r="H17" s="4" t="e">
        <f>VLOOKUP(A5,invent,12,0)</f>
        <v>#N/A</v>
      </c>
    </row>
    <row r="18" spans="1:8" ht="18" customHeight="1" x14ac:dyDescent="0.3">
      <c r="A18" s="19" t="s">
        <v>30</v>
      </c>
      <c r="B18" s="19"/>
      <c r="C18" s="19"/>
      <c r="D18" s="19"/>
      <c r="E18" s="19"/>
      <c r="F18" s="19"/>
      <c r="G18" s="19"/>
      <c r="H18" s="19"/>
    </row>
    <row r="19" spans="1:8" ht="18" customHeight="1" x14ac:dyDescent="0.3">
      <c r="A19" s="29" t="e">
        <f>VLOOKUP(A5,invent,34,0)</f>
        <v>#N/A</v>
      </c>
      <c r="B19" s="30"/>
      <c r="C19" s="30"/>
      <c r="D19" s="30"/>
      <c r="E19" s="30"/>
      <c r="F19" s="30"/>
      <c r="G19" s="30"/>
      <c r="H19" s="31"/>
    </row>
    <row r="20" spans="1:8" x14ac:dyDescent="0.3">
      <c r="A20" s="28" t="s">
        <v>31</v>
      </c>
      <c r="B20" s="28"/>
      <c r="C20" s="28"/>
      <c r="D20" s="28"/>
      <c r="E20" s="28"/>
      <c r="F20" s="28"/>
      <c r="G20" s="28"/>
      <c r="H20" s="28"/>
    </row>
    <row r="21" spans="1:8" ht="31.5" customHeight="1" x14ac:dyDescent="0.3">
      <c r="A21" s="32" t="s">
        <v>32</v>
      </c>
      <c r="B21" s="32"/>
      <c r="C21" s="32"/>
      <c r="D21" s="32"/>
      <c r="E21" s="32"/>
      <c r="F21" s="32"/>
      <c r="G21" s="32"/>
      <c r="H21" s="32"/>
    </row>
    <row r="22" spans="1:8" x14ac:dyDescent="0.3">
      <c r="A22" s="28" t="s">
        <v>33</v>
      </c>
      <c r="B22" s="28"/>
      <c r="C22" s="28"/>
      <c r="D22" s="28"/>
      <c r="E22" s="28"/>
      <c r="F22" s="28"/>
      <c r="G22" s="28"/>
      <c r="H22" s="28"/>
    </row>
    <row r="23" spans="1:8" ht="190.5" customHeight="1" x14ac:dyDescent="0.3">
      <c r="A23" s="33" t="s">
        <v>34</v>
      </c>
      <c r="B23" s="33"/>
      <c r="C23" s="33"/>
      <c r="D23" s="33"/>
      <c r="E23" s="33"/>
      <c r="F23" s="33"/>
      <c r="G23" s="33"/>
      <c r="H23" s="33"/>
    </row>
    <row r="24" spans="1:8" ht="18" customHeight="1" x14ac:dyDescent="0.3">
      <c r="A24" s="37" t="s">
        <v>35</v>
      </c>
      <c r="B24" s="38"/>
      <c r="C24" s="38"/>
      <c r="D24" s="39"/>
      <c r="E24" s="28" t="s">
        <v>36</v>
      </c>
      <c r="F24" s="28"/>
      <c r="G24" s="28"/>
      <c r="H24" s="28"/>
    </row>
    <row r="25" spans="1:8" ht="18" customHeight="1" x14ac:dyDescent="0.3">
      <c r="A25" s="34" t="e">
        <f>VLOOKUP(A5,invent,38,0)</f>
        <v>#N/A</v>
      </c>
      <c r="B25" s="35"/>
      <c r="C25" s="35"/>
      <c r="D25" s="36"/>
      <c r="E25" s="34" t="e">
        <f>VLOOKUP(A5,invent,35,0)</f>
        <v>#N/A</v>
      </c>
      <c r="F25" s="35"/>
      <c r="G25" s="35"/>
      <c r="H25" s="36"/>
    </row>
    <row r="26" spans="1:8" ht="18" customHeight="1" x14ac:dyDescent="0.3">
      <c r="A26" s="40" t="e">
        <f>VLOOKUP(A5,invent,37,0)</f>
        <v>#N/A</v>
      </c>
      <c r="B26" s="41"/>
      <c r="C26" s="41"/>
      <c r="D26" s="42"/>
      <c r="E26" s="24" t="s">
        <v>37</v>
      </c>
      <c r="F26" s="25"/>
      <c r="G26" s="25"/>
      <c r="H26" s="26"/>
    </row>
    <row r="27" spans="1:8" ht="45" customHeight="1" x14ac:dyDescent="0.3">
      <c r="A27" s="27" t="s">
        <v>38</v>
      </c>
      <c r="B27" s="28"/>
      <c r="C27" s="28"/>
      <c r="D27" s="28"/>
      <c r="E27" s="28"/>
      <c r="F27" s="28"/>
      <c r="G27" s="28"/>
      <c r="H27" s="28"/>
    </row>
  </sheetData>
  <mergeCells count="27">
    <mergeCell ref="E26:H26"/>
    <mergeCell ref="A27:H27"/>
    <mergeCell ref="A19:H19"/>
    <mergeCell ref="A20:H20"/>
    <mergeCell ref="A21:H21"/>
    <mergeCell ref="A22:H22"/>
    <mergeCell ref="A23:H23"/>
    <mergeCell ref="E24:H24"/>
    <mergeCell ref="E25:H25"/>
    <mergeCell ref="A24:D24"/>
    <mergeCell ref="A25:D25"/>
    <mergeCell ref="A26:D26"/>
    <mergeCell ref="B1:H3"/>
    <mergeCell ref="B4:H4"/>
    <mergeCell ref="A1:A3"/>
    <mergeCell ref="A18:H18"/>
    <mergeCell ref="C5:F5"/>
    <mergeCell ref="E6:F6"/>
    <mergeCell ref="A7:A8"/>
    <mergeCell ref="C7:H7"/>
    <mergeCell ref="B8:H8"/>
    <mergeCell ref="G9:H9"/>
    <mergeCell ref="A10:A11"/>
    <mergeCell ref="G10:H10"/>
    <mergeCell ref="G11:H11"/>
    <mergeCell ref="A12:H12"/>
    <mergeCell ref="A16:H16"/>
  </mergeCells>
  <conditionalFormatting sqref="A1:B1 I1:XFD3 A2:A3 A4:XFD23 E24:XFD24 A24:A26 E25:E26 I25:XFD26 A27:XFD1048576">
    <cfRule type="containsErrors" dxfId="0" priority="1">
      <formula>ISERROR(A1)</formula>
    </cfRule>
  </conditionalFormatting>
  <pageMargins left="0.7" right="0.7" top="0.75" bottom="0.75" header="0.3" footer="0.3"/>
  <pageSetup scale="7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AF8B94E7EF284CB68C27465DCD55BA" ma:contentTypeVersion="14" ma:contentTypeDescription="Crear nuevo documento." ma:contentTypeScope="" ma:versionID="95275e24007951a123c88f6f3d9ad844">
  <xsd:schema xmlns:xsd="http://www.w3.org/2001/XMLSchema" xmlns:xs="http://www.w3.org/2001/XMLSchema" xmlns:p="http://schemas.microsoft.com/office/2006/metadata/properties" xmlns:ns2="3f3d9cd7-6db2-4325-9d96-f74e9a573423" xmlns:ns3="95a20486-be3b-431f-bc3d-5fb73e604ece" targetNamespace="http://schemas.microsoft.com/office/2006/metadata/properties" ma:root="true" ma:fieldsID="128680d6adb28e3347240417d10d843b" ns2:_="" ns3:_="">
    <xsd:import namespace="3f3d9cd7-6db2-4325-9d96-f74e9a573423"/>
    <xsd:import namespace="95a20486-be3b-431f-bc3d-5fb73e604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d9cd7-6db2-4325-9d96-f74e9a573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20486-be3b-431f-bc3d-5fb73e604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6d37d31-fbcd-4d8b-b3dc-51418d957b97}" ma:internalName="TaxCatchAll" ma:showField="CatchAllData" ma:web="95a20486-be3b-431f-bc3d-5fb73e604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a20486-be3b-431f-bc3d-5fb73e604ece">
      <UserInfo>
        <DisplayName/>
        <AccountId xsi:nil="true"/>
        <AccountType/>
      </UserInfo>
    </SharedWithUsers>
    <MediaLengthInSeconds xmlns="3f3d9cd7-6db2-4325-9d96-f74e9a573423" xsi:nil="true"/>
    <TaxCatchAll xmlns="95a20486-be3b-431f-bc3d-5fb73e604ece" xsi:nil="true"/>
    <lcf76f155ced4ddcb4097134ff3c332f xmlns="3f3d9cd7-6db2-4325-9d96-f74e9a5734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CBB3D1-9BCA-4B1E-8E65-9688CBC86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d9cd7-6db2-4325-9d96-f74e9a573423"/>
    <ds:schemaRef ds:uri="95a20486-be3b-431f-bc3d-5fb73e604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CF095-F9A3-4C7A-BD35-FAD7F9D2A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2900D0-B8C1-40A6-B359-33DDE254016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3f3d9cd7-6db2-4325-9d96-f74e9a573423"/>
    <ds:schemaRef ds:uri="http://www.w3.org/XML/1998/namespace"/>
    <ds:schemaRef ds:uri="http://schemas.openxmlformats.org/package/2006/metadata/core-properties"/>
    <ds:schemaRef ds:uri="95a20486-be3b-431f-bc3d-5fb73e604e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Devolucion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Rosamaria Nivia Bejarano</dc:creator>
  <cp:keywords/>
  <dc:description/>
  <cp:lastModifiedBy>Dayany Ruth Morales Campos</cp:lastModifiedBy>
  <cp:revision/>
  <dcterms:created xsi:type="dcterms:W3CDTF">2020-01-29T21:34:08Z</dcterms:created>
  <dcterms:modified xsi:type="dcterms:W3CDTF">2025-05-21T15:46:46Z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0x0101002CAF8B94E7EF284CB68C27465DCD55BA</vt:lpwstr>
  </property>
  <property fmtid="{D5CDD505-2E9C-101B-9397-08002B2CF9AE}" pid="3" name="Sector">
    <vt:lpwstr>Otro</vt:lpwstr>
  </property>
  <property fmtid="{D5CDD505-2E9C-101B-9397-08002B2CF9AE}" pid="4" name="Order">
    <vt:r8>1587800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SIP_Label_8f6c11aa-b2ae-45e8-8ab3-d12832c1a7b0_Enabled">
    <vt:lpwstr>true</vt:lpwstr>
  </property>
  <property fmtid="{D5CDD505-2E9C-101B-9397-08002B2CF9AE}" pid="9" name="MSIP_Label_8f6c11aa-b2ae-45e8-8ab3-d12832c1a7b0_SetDate">
    <vt:lpwstr>2023-09-14T21:26:54Z</vt:lpwstr>
  </property>
  <property fmtid="{D5CDD505-2E9C-101B-9397-08002B2CF9AE}" pid="10" name="MSIP_Label_8f6c11aa-b2ae-45e8-8ab3-d12832c1a7b0_Method">
    <vt:lpwstr>Standard</vt:lpwstr>
  </property>
  <property fmtid="{D5CDD505-2E9C-101B-9397-08002B2CF9AE}" pid="11" name="MSIP_Label_8f6c11aa-b2ae-45e8-8ab3-d12832c1a7b0_Name">
    <vt:lpwstr>Publica</vt:lpwstr>
  </property>
  <property fmtid="{D5CDD505-2E9C-101B-9397-08002B2CF9AE}" pid="12" name="MSIP_Label_8f6c11aa-b2ae-45e8-8ab3-d12832c1a7b0_SiteId">
    <vt:lpwstr>59f85572-2867-4480-b111-fc473309f9b3</vt:lpwstr>
  </property>
  <property fmtid="{D5CDD505-2E9C-101B-9397-08002B2CF9AE}" pid="13" name="MSIP_Label_8f6c11aa-b2ae-45e8-8ab3-d12832c1a7b0_ActionId">
    <vt:lpwstr>1ad93f56-24b4-4541-bdba-125dd69251ea</vt:lpwstr>
  </property>
  <property fmtid="{D5CDD505-2E9C-101B-9397-08002B2CF9AE}" pid="14" name="MSIP_Label_8f6c11aa-b2ae-45e8-8ab3-d12832c1a7b0_ContentBits">
    <vt:lpwstr>0</vt:lpwstr>
  </property>
  <property fmtid="{D5CDD505-2E9C-101B-9397-08002B2CF9AE}" pid="15" name="MediaServiceImageTags">
    <vt:lpwstr/>
  </property>
</Properties>
</file>