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s_dur\Downloads\"/>
    </mc:Choice>
  </mc:AlternateContent>
  <xr:revisionPtr revIDLastSave="0" documentId="13_ncr:1_{ED86CFFF-8707-4E31-9DF3-DF4947A15C72}" xr6:coauthVersionLast="47" xr6:coauthVersionMax="47" xr10:uidLastSave="{00000000-0000-0000-0000-000000000000}"/>
  <bookViews>
    <workbookView xWindow="-108" yWindow="-108" windowWidth="23256" windowHeight="12576" xr2:uid="{ED3D17A9-CB04-4368-8F22-05BB94EBC875}"/>
  </bookViews>
  <sheets>
    <sheet name="Entrega" sheetId="1" r:id="rId1"/>
  </sheets>
  <externalReferences>
    <externalReference r:id="rId2"/>
  </externalReferences>
  <definedNames>
    <definedName name="invent">[1]Datos!$A:$AS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 i="1" l="1"/>
  <c r="C6" i="1"/>
  <c r="A26" i="1"/>
  <c r="E27" i="1"/>
  <c r="E26" i="1"/>
  <c r="A19" i="1"/>
  <c r="H17" i="1"/>
  <c r="F17" i="1"/>
  <c r="D17" i="1"/>
  <c r="B17" i="1"/>
  <c r="F15" i="1"/>
  <c r="D15" i="1"/>
  <c r="B15" i="1"/>
  <c r="H14" i="1"/>
  <c r="F14" i="1"/>
  <c r="D14" i="1"/>
  <c r="B14" i="1"/>
  <c r="H13" i="1"/>
  <c r="F13" i="1"/>
  <c r="D13" i="1"/>
  <c r="B13" i="1"/>
  <c r="G11" i="1"/>
  <c r="E11" i="1"/>
  <c r="C11" i="1"/>
  <c r="G10" i="1"/>
  <c r="E10" i="1"/>
  <c r="C10" i="1"/>
  <c r="A10" i="1"/>
  <c r="G9" i="1"/>
  <c r="E9" i="1"/>
  <c r="C9" i="1"/>
  <c r="C7" i="1"/>
  <c r="A7" i="1"/>
  <c r="H6" i="1"/>
  <c r="E6" i="1"/>
  <c r="H5" i="1"/>
</calcChain>
</file>

<file path=xl/sharedStrings.xml><?xml version="1.0" encoding="utf-8"?>
<sst xmlns="http://schemas.openxmlformats.org/spreadsheetml/2006/main" count="46" uniqueCount="39">
  <si>
    <t>ITEM</t>
  </si>
  <si>
    <t>DATOS</t>
  </si>
  <si>
    <t>Nombre</t>
  </si>
  <si>
    <t>Piso</t>
  </si>
  <si>
    <t>ARANDA</t>
  </si>
  <si>
    <t>Tipo Usu</t>
  </si>
  <si>
    <t>Sede</t>
  </si>
  <si>
    <t>Dependencia</t>
  </si>
  <si>
    <t>EQUIPO</t>
  </si>
  <si>
    <t>FECHA ENTREGA</t>
  </si>
  <si>
    <t>Tipo</t>
  </si>
  <si>
    <t>Serial</t>
  </si>
  <si>
    <t>Modelo</t>
  </si>
  <si>
    <t>Marca</t>
  </si>
  <si>
    <t>Placa</t>
  </si>
  <si>
    <t>SO</t>
  </si>
  <si>
    <t>RAM</t>
  </si>
  <si>
    <t>Procesador</t>
  </si>
  <si>
    <t>Disco</t>
  </si>
  <si>
    <t>COMPONENTES</t>
  </si>
  <si>
    <t>Monitor</t>
  </si>
  <si>
    <t>Teclado</t>
  </si>
  <si>
    <t>Mouse</t>
  </si>
  <si>
    <t>Cargador</t>
  </si>
  <si>
    <t>OTROS</t>
  </si>
  <si>
    <t>Guaya</t>
  </si>
  <si>
    <t>Maleta</t>
  </si>
  <si>
    <t>Diadema</t>
  </si>
  <si>
    <t>Hostname</t>
  </si>
  <si>
    <t>OBSERVACIONES</t>
  </si>
  <si>
    <t>POLITICA DE SOFTWARE</t>
  </si>
  <si>
    <t>“Ningún servidor público, contratista o personal externo; podrá instalar software en los equipos que sean propiedad del Ministerio, sin la previa autorización por parte del Grupo de Soporte Técnico y Apoyo Informático y la correspondiente licencia del software correspondiente"</t>
  </si>
  <si>
    <t>MANIFIESTO</t>
  </si>
  <si>
    <t>ENTREGA</t>
  </si>
  <si>
    <t>RECIBE</t>
  </si>
  <si>
    <t>Cédula</t>
  </si>
  <si>
    <r>
      <t>La Oficina de TIC, ha</t>
    </r>
    <r>
      <rPr>
        <sz val="11"/>
        <rFont val="Arial"/>
        <family val="2"/>
      </rPr>
      <t>ce entrega de los recursos de TI relacionados en este documento y a su vez el usuario recibe a satisfacción y manifiesta según revisión realizada las siguientes condiciones</t>
    </r>
    <r>
      <rPr>
        <sz val="11"/>
        <color theme="1"/>
        <rFont val="Arial"/>
        <family val="2"/>
      </rPr>
      <t xml:space="preserve">:
</t>
    </r>
    <r>
      <rPr>
        <b/>
        <sz val="11"/>
        <rFont val="Arial"/>
        <family val="2"/>
      </rPr>
      <t xml:space="preserve">PRIMERO: </t>
    </r>
    <r>
      <rPr>
        <sz val="11"/>
        <rFont val="Arial"/>
        <family val="2"/>
      </rPr>
      <t xml:space="preserve">Que el computador recibido cuenta con el software base debidamente instalado y licenciado, además  está prohibido instalar software no licenciado y software de uso libre.
</t>
    </r>
    <r>
      <rPr>
        <b/>
        <sz val="11"/>
        <rFont val="Arial"/>
        <family val="2"/>
      </rPr>
      <t xml:space="preserve">
SEGUNDO:</t>
    </r>
    <r>
      <rPr>
        <sz val="11"/>
        <rFont val="Arial"/>
        <family val="2"/>
      </rPr>
      <t xml:space="preserve"> Que utilizará el hardware y software para el desempeño único y exclusivo de las funciones relacionadas con su cargo en el Ministerio de Vivienda, Ciudad y Territorio.
</t>
    </r>
    <r>
      <rPr>
        <b/>
        <sz val="11"/>
        <rFont val="Arial"/>
        <family val="2"/>
      </rPr>
      <t xml:space="preserve">
TERCERO: </t>
    </r>
    <r>
      <rPr>
        <sz val="11"/>
        <rFont val="Arial"/>
        <family val="2"/>
      </rPr>
      <t>Que</t>
    </r>
    <r>
      <rPr>
        <b/>
        <sz val="11"/>
        <rFont val="Arial"/>
        <family val="2"/>
      </rPr>
      <t xml:space="preserve"> </t>
    </r>
    <r>
      <rPr>
        <sz val="11"/>
        <rFont val="Arial"/>
        <family val="2"/>
      </rPr>
      <t xml:space="preserve">cuidará del buen estado de los equipos recibidos para su correcto funcionamiento, evitando derramar sustancias  liquidas y/o comestibles, etc, sobre cualquier elemento informático. Evitará que los equipos sean golpeados o expuestos a ambientes hostiles (temperatura, humedad, presión, etc.), que puedan afectar su funcionamiento.
</t>
    </r>
    <r>
      <rPr>
        <b/>
        <sz val="11"/>
        <rFont val="Arial"/>
        <family val="2"/>
      </rPr>
      <t xml:space="preserve">
CUARTO: </t>
    </r>
    <r>
      <rPr>
        <sz val="11"/>
        <rFont val="Arial"/>
        <family val="2"/>
      </rPr>
      <t xml:space="preserve">Los elementos recibidos vienen con componentes adicionales que se relacionan en este documento, se entregan como un todo integrado, esto quiere decir que no intercambiará partes (monitor, teclado, mouse, cargadores, etc.), entre equipos ni usuarios. Cualquier traslado o cambio de componentes debe estar autorizado por el área de </t>
    </r>
    <r>
      <rPr>
        <b/>
        <sz val="11"/>
        <rFont val="Arial"/>
        <family val="2"/>
      </rPr>
      <t>Recursos Fisicos</t>
    </r>
    <r>
      <rPr>
        <sz val="11"/>
        <rFont val="Arial"/>
        <family val="2"/>
      </rPr>
      <t xml:space="preserve"> y deberá notificarlo al </t>
    </r>
    <r>
      <rPr>
        <b/>
        <sz val="11"/>
        <rFont val="Arial"/>
        <family val="2"/>
      </rPr>
      <t>Grupo de Soporte Técnico y Apoyo Informático</t>
    </r>
    <r>
      <rPr>
        <sz val="11"/>
        <rFont val="Arial"/>
        <family val="2"/>
      </rPr>
      <t xml:space="preserve"> ya que MINVIVIENDA debe llevar un estricto control del inventario y responsables de los equipos.
</t>
    </r>
    <r>
      <rPr>
        <b/>
        <sz val="11"/>
        <rFont val="Arial"/>
        <family val="2"/>
      </rPr>
      <t>QUINTO</t>
    </r>
    <r>
      <rPr>
        <sz val="11"/>
        <rFont val="Arial"/>
        <family val="2"/>
      </rPr>
      <t xml:space="preserve">: Daré estricto cumplimiento a las políticas generales de seguridad de la Información y la guia de uso y acceso a servicios Informaticos, precisamente buscando resguardar la información confiada por el Ministerio de Vivienda Ciudad y Territorio en desarrollo de mis actividades.
</t>
    </r>
    <r>
      <rPr>
        <b/>
        <sz val="11"/>
        <rFont val="Arial"/>
        <family val="2"/>
      </rPr>
      <t>SEXTO</t>
    </r>
    <r>
      <rPr>
        <sz val="11"/>
        <rFont val="Arial"/>
        <family val="2"/>
      </rPr>
      <t>: Me responsabilizo de los equipos informáticos portátiles entregados bajo mi custodia y durante mi permanencia en las instalaciones del Ministerio de Vivienda Ciudad y Territorio. Fuera de las instalaciones del Ministerio de Vivienda Ciudad y Territorio asumiré los costos en caso de pérdida, robo o daño.
En conocimiento de lo anterior, manifiesto a conformidad haber recibido la asesoría pertinente por parte del ingeniero de soporte con el fin de dar un uso adecuado al equipo de cómputo.</t>
    </r>
  </si>
  <si>
    <t>Grupo de Apoyo Tecnológico</t>
  </si>
  <si>
    <r>
      <t xml:space="preserve">FORMATO: </t>
    </r>
    <r>
      <rPr>
        <sz val="11"/>
        <color indexed="8"/>
        <rFont val="Verdana"/>
        <family val="2"/>
      </rPr>
      <t xml:space="preserve">ASIGNACIÓN DE EQUIPO DE CÓMPUTO
</t>
    </r>
    <r>
      <rPr>
        <b/>
        <sz val="11"/>
        <color indexed="8"/>
        <rFont val="Verdana"/>
        <family val="2"/>
      </rPr>
      <t xml:space="preserve">PROCESO: </t>
    </r>
    <r>
      <rPr>
        <sz val="11"/>
        <color indexed="8"/>
        <rFont val="Verdana"/>
        <family val="2"/>
      </rPr>
      <t>GESTIÓN DE TECNOLOGÍAS DE LA INFORMACIÓN Y LAS COMUNICACIONES</t>
    </r>
    <r>
      <rPr>
        <b/>
        <sz val="11"/>
        <color theme="1"/>
        <rFont val="Verdana"/>
        <family val="2"/>
      </rPr>
      <t xml:space="preserve">
Versión: </t>
    </r>
    <r>
      <rPr>
        <sz val="11"/>
        <color theme="1"/>
        <rFont val="Verdana"/>
        <family val="2"/>
      </rPr>
      <t>11.0</t>
    </r>
    <r>
      <rPr>
        <b/>
        <sz val="11"/>
        <color theme="1"/>
        <rFont val="Verdana"/>
        <family val="2"/>
      </rPr>
      <t>, Fecha:</t>
    </r>
    <r>
      <rPr>
        <sz val="11"/>
        <color theme="1"/>
        <rFont val="Verdana"/>
        <family val="2"/>
      </rPr>
      <t>22/07/2024</t>
    </r>
    <r>
      <rPr>
        <b/>
        <sz val="11"/>
        <color theme="1"/>
        <rFont val="Verdana"/>
        <family val="2"/>
      </rPr>
      <t xml:space="preserve">, Código: </t>
    </r>
    <r>
      <rPr>
        <sz val="11"/>
        <color theme="1"/>
        <rFont val="Verdana"/>
        <family val="2"/>
      </rPr>
      <t>GTI-F-05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</si>
</sst>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1"/>
      <color theme="1"/>
      <name val="Calibri"/>
      <family val="2"/>
      <scheme val="minor"/>
    </font>
    <font>
      <sz val="11"/>
      <color theme="1"/>
      <name val="Arial"/>
      <family val="2"/>
    </font>
    <font>
      <b/>
      <sz val="11"/>
      <color theme="1"/>
      <name val="Arial"/>
      <family val="2"/>
    </font>
    <font>
      <b/>
      <sz val="11"/>
      <name val="Arial"/>
      <family val="2"/>
    </font>
    <font>
      <sz val="11"/>
      <name val="Arial"/>
      <family val="2"/>
    </font>
    <font>
      <b/>
      <sz val="11"/>
      <color theme="0"/>
      <name val="Arial"/>
      <family val="2"/>
    </font>
    <font>
      <b/>
      <sz val="11"/>
      <color theme="1"/>
      <name val="Verdana"/>
      <family val="2"/>
    </font>
    <font>
      <sz val="11"/>
      <color indexed="8"/>
      <name val="Verdana"/>
      <family val="2"/>
    </font>
    <font>
      <b/>
      <sz val="11"/>
      <color indexed="8"/>
      <name val="Verdana"/>
      <family val="2"/>
    </font>
    <font>
      <sz val="11"/>
      <color theme="1"/>
      <name val="Verdana"/>
      <family val="2"/>
    </font>
  </fonts>
  <fills count="5">
    <fill>
      <patternFill patternType="none"/>
    </fill>
    <fill>
      <patternFill patternType="gray125"/>
    </fill>
    <fill>
      <patternFill patternType="solid">
        <fgColor theme="6" tint="0.39997558519241921"/>
        <bgColor indexed="64"/>
      </patternFill>
    </fill>
    <fill>
      <patternFill patternType="solid">
        <fgColor rgb="FF003399"/>
        <bgColor indexed="64"/>
      </patternFill>
    </fill>
    <fill>
      <patternFill patternType="solid">
        <fgColor theme="4"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37">
    <xf numFmtId="0" fontId="0" fillId="0" borderId="0" xfId="0"/>
    <xf numFmtId="0" fontId="1" fillId="0" borderId="0" xfId="0" applyFont="1" applyAlignment="1">
      <alignment horizontal="center" vertical="center"/>
    </xf>
    <xf numFmtId="0" fontId="2" fillId="2" borderId="1" xfId="0" applyFont="1" applyFill="1" applyBorder="1" applyAlignment="1">
      <alignment horizontal="center" vertical="center"/>
    </xf>
    <xf numFmtId="0" fontId="5" fillId="3" borderId="1" xfId="0" applyFont="1" applyFill="1" applyBorder="1" applyAlignment="1">
      <alignment horizontal="center" vertical="center"/>
    </xf>
    <xf numFmtId="0" fontId="1" fillId="0" borderId="1" xfId="0" applyFont="1" applyBorder="1" applyAlignment="1">
      <alignment horizontal="center" vertical="center"/>
    </xf>
    <xf numFmtId="164" fontId="1" fillId="0" borderId="1" xfId="0" applyNumberFormat="1" applyFont="1" applyBorder="1" applyAlignment="1">
      <alignment horizontal="center" vertical="center"/>
    </xf>
    <xf numFmtId="0" fontId="5" fillId="3" borderId="1" xfId="0" applyFont="1" applyFill="1" applyBorder="1" applyAlignment="1">
      <alignment horizontal="center" vertical="center"/>
    </xf>
    <xf numFmtId="0" fontId="1" fillId="0" borderId="1" xfId="0" applyFont="1" applyBorder="1" applyAlignment="1">
      <alignment horizontal="center" vertical="center"/>
    </xf>
    <xf numFmtId="164" fontId="1" fillId="0" borderId="1" xfId="0" applyNumberFormat="1" applyFont="1" applyBorder="1" applyAlignment="1">
      <alignment horizontal="center" vertical="center"/>
    </xf>
    <xf numFmtId="164" fontId="2" fillId="0" borderId="1" xfId="0" applyNumberFormat="1" applyFont="1" applyBorder="1" applyAlignment="1">
      <alignment horizontal="center" vertical="center"/>
    </xf>
    <xf numFmtId="14" fontId="2" fillId="0" borderId="1" xfId="0" applyNumberFormat="1" applyFont="1" applyBorder="1" applyAlignment="1">
      <alignment horizontal="center" vertical="center"/>
    </xf>
    <xf numFmtId="164" fontId="1" fillId="0" borderId="2" xfId="0" applyNumberFormat="1" applyFont="1" applyBorder="1" applyAlignment="1">
      <alignment horizontal="center" vertical="center"/>
    </xf>
    <xf numFmtId="164" fontId="1" fillId="0" borderId="3" xfId="0" applyNumberFormat="1" applyFont="1" applyBorder="1" applyAlignment="1">
      <alignment horizontal="center" vertical="center"/>
    </xf>
    <xf numFmtId="164" fontId="1" fillId="0" borderId="4" xfId="0" applyNumberFormat="1" applyFont="1" applyBorder="1" applyAlignment="1">
      <alignment horizontal="center" vertical="center"/>
    </xf>
    <xf numFmtId="0" fontId="2" fillId="4" borderId="1" xfId="0" applyFont="1" applyFill="1" applyBorder="1" applyAlignment="1">
      <alignment horizontal="center" vertical="center"/>
    </xf>
    <xf numFmtId="0" fontId="1" fillId="0" borderId="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cellXfs>
  <cellStyles count="1">
    <cellStyle name="Normal" xfId="0" builtinId="0"/>
  </cellStyles>
  <dxfs count="1">
    <dxf>
      <font>
        <color theme="0"/>
      </font>
    </dxf>
  </dxfs>
  <tableStyles count="0" defaultTableStyle="TableStyleMedium2" defaultPivotStyle="PivotStyleLight16"/>
  <colors>
    <mruColors>
      <color rgb="FF003399"/>
      <color rgb="FF3399FF"/>
      <color rgb="FF0033CC"/>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187162</xdr:colOff>
      <xdr:row>0</xdr:row>
      <xdr:rowOff>101600</xdr:rowOff>
    </xdr:from>
    <xdr:to>
      <xdr:col>0</xdr:col>
      <xdr:colOff>1430867</xdr:colOff>
      <xdr:row>2</xdr:row>
      <xdr:rowOff>287867</xdr:rowOff>
    </xdr:to>
    <xdr:pic>
      <xdr:nvPicPr>
        <xdr:cNvPr id="2" name="Imagen 1" descr="Logotipo, nombre de la empresa&#10;&#10;Descripción generada automáticamente">
          <a:extLst>
            <a:ext uri="{FF2B5EF4-FFF2-40B4-BE49-F238E27FC236}">
              <a16:creationId xmlns:a16="http://schemas.microsoft.com/office/drawing/2014/main" id="{CD3B7E86-F5A9-4A8B-9953-E38EBBBF97A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7162" y="101600"/>
          <a:ext cx="1243705" cy="9652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GSI-F-04%20Asignacion%20de%20Equipo%20de%20C&#243;mputo%208.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 val="Datos"/>
      <sheetName val="Entrega"/>
      <sheetName val="Devolucion"/>
    </sheetNames>
    <sheetDataSet>
      <sheetData sheetId="0" refreshError="1"/>
      <sheetData sheetId="1">
        <row r="1">
          <cell r="A1" t="str">
            <v>Item</v>
          </cell>
          <cell r="B1" t="str">
            <v>Aranda</v>
          </cell>
          <cell r="C1" t="str">
            <v>Serial</v>
          </cell>
          <cell r="D1" t="str">
            <v>Placa</v>
          </cell>
          <cell r="E1" t="str">
            <v>Marca</v>
          </cell>
          <cell r="F1" t="str">
            <v>Modelo</v>
          </cell>
          <cell r="G1" t="str">
            <v>Procesador</v>
          </cell>
          <cell r="H1" t="str">
            <v>Ram</v>
          </cell>
          <cell r="I1" t="str">
            <v>Disco</v>
          </cell>
          <cell r="J1" t="str">
            <v>SO</v>
          </cell>
          <cell r="K1" t="str">
            <v>Tipo</v>
          </cell>
          <cell r="L1" t="str">
            <v>Hostname</v>
          </cell>
          <cell r="M1" t="str">
            <v>Monitor</v>
          </cell>
          <cell r="N1" t="str">
            <v>Serial M</v>
          </cell>
          <cell r="O1" t="str">
            <v>Placa M</v>
          </cell>
          <cell r="P1" t="str">
            <v>Teclado</v>
          </cell>
          <cell r="Q1" t="str">
            <v>Serial T</v>
          </cell>
          <cell r="R1" t="str">
            <v>Placa T</v>
          </cell>
          <cell r="S1" t="str">
            <v>Mouse</v>
          </cell>
          <cell r="T1" t="str">
            <v>Serial Mo</v>
          </cell>
          <cell r="U1" t="str">
            <v>Placa Mo</v>
          </cell>
          <cell r="V1" t="str">
            <v>Cargador</v>
          </cell>
          <cell r="W1" t="str">
            <v>Serial C</v>
          </cell>
          <cell r="X1" t="str">
            <v>Guaya</v>
          </cell>
          <cell r="Y1" t="str">
            <v>Maleta</v>
          </cell>
          <cell r="Z1" t="str">
            <v>Diadema</v>
          </cell>
          <cell r="AA1" t="str">
            <v>Estado</v>
          </cell>
          <cell r="AB1" t="str">
            <v>Nombre</v>
          </cell>
          <cell r="AC1" t="str">
            <v>Cedula</v>
          </cell>
          <cell r="AD1" t="str">
            <v>Dependencia</v>
          </cell>
          <cell r="AE1" t="str">
            <v>Tipo</v>
          </cell>
          <cell r="AF1" t="str">
            <v>Sede</v>
          </cell>
          <cell r="AG1" t="str">
            <v>Piso</v>
          </cell>
          <cell r="AH1" t="str">
            <v>Observaciones</v>
          </cell>
          <cell r="AI1" t="str">
            <v>Ing. Soporte</v>
          </cell>
          <cell r="AJ1" t="str">
            <v>Fecha entrega</v>
          </cell>
          <cell r="AK1" t="str">
            <v>Correo</v>
          </cell>
          <cell r="AL1" t="str">
            <v>Nombre</v>
          </cell>
          <cell r="AM1" t="str">
            <v>Cedula</v>
          </cell>
          <cell r="AN1" t="str">
            <v>Dependencia</v>
          </cell>
          <cell r="AO1" t="str">
            <v>Tipo</v>
          </cell>
          <cell r="AP1" t="str">
            <v>Cargo</v>
          </cell>
          <cell r="AQ1" t="str">
            <v>Sede</v>
          </cell>
          <cell r="AR1" t="str">
            <v>Piso</v>
          </cell>
          <cell r="AS1" t="str">
            <v>Fecha devolucion</v>
          </cell>
        </row>
        <row r="2">
          <cell r="A2">
            <v>1</v>
          </cell>
          <cell r="B2">
            <v>26975</v>
          </cell>
          <cell r="C2" t="str">
            <v>B35ZCP2</v>
          </cell>
          <cell r="D2">
            <v>112961</v>
          </cell>
          <cell r="E2" t="str">
            <v>DELL</v>
          </cell>
          <cell r="F2" t="str">
            <v>Optiplex 3050</v>
          </cell>
          <cell r="G2" t="str">
            <v>Core I7</v>
          </cell>
          <cell r="H2" t="str">
            <v>16 GB</v>
          </cell>
          <cell r="I2" t="str">
            <v>1 TB</v>
          </cell>
          <cell r="J2" t="str">
            <v>Windows 10</v>
          </cell>
          <cell r="K2" t="str">
            <v>Escritorio</v>
          </cell>
          <cell r="L2" t="str">
            <v>DM5ZCP2</v>
          </cell>
          <cell r="M2" t="str">
            <v>DELL</v>
          </cell>
          <cell r="N2" t="str">
            <v>FKSZKN2</v>
          </cell>
          <cell r="O2">
            <v>113026</v>
          </cell>
          <cell r="P2" t="str">
            <v>DELL</v>
          </cell>
          <cell r="Q2" t="str">
            <v>0GRH-A03</v>
          </cell>
          <cell r="R2">
            <v>113153</v>
          </cell>
          <cell r="S2" t="str">
            <v>Genius</v>
          </cell>
          <cell r="T2" t="str">
            <v>X6193201902257</v>
          </cell>
          <cell r="AA2" t="str">
            <v>Asignado</v>
          </cell>
          <cell r="AB2" t="str">
            <v>John Henry Ramirez Ramirez</v>
          </cell>
          <cell r="AC2">
            <v>1032433866</v>
          </cell>
          <cell r="AD2" t="str">
            <v>Oficina de Tecnologias de la Informacion y las Comunicaciones</v>
          </cell>
          <cell r="AE2" t="str">
            <v>Contratista</v>
          </cell>
          <cell r="AF2" t="str">
            <v>Calle 18</v>
          </cell>
          <cell r="AG2">
            <v>5</v>
          </cell>
          <cell r="AH2" t="str">
            <v>Pantalla adicional marca Samsung, Serial 500412R, Placa 109001</v>
          </cell>
          <cell r="AI2" t="str">
            <v>Giovanny A. Ferro M.</v>
          </cell>
          <cell r="AJ2">
            <v>43846</v>
          </cell>
          <cell r="AK2" t="str">
            <v>jhramirez@minvivienda.gov.co</v>
          </cell>
          <cell r="AL2" t="str">
            <v>John Henry Ramirez Ramirez</v>
          </cell>
          <cell r="AM2">
            <v>1032433866</v>
          </cell>
          <cell r="AN2" t="str">
            <v>Oficina de Tecnologias de la Informacion y las Comunicaciones</v>
          </cell>
          <cell r="AO2" t="str">
            <v>Contratista</v>
          </cell>
          <cell r="AP2" t="str">
            <v>Contratista</v>
          </cell>
          <cell r="AQ2" t="str">
            <v>Calle 18</v>
          </cell>
          <cell r="AR2">
            <v>5</v>
          </cell>
          <cell r="AS2">
            <v>43850</v>
          </cell>
        </row>
        <row r="3">
          <cell r="A3">
            <v>2</v>
          </cell>
          <cell r="B3">
            <v>12458</v>
          </cell>
          <cell r="C3" t="str">
            <v>B052DP2</v>
          </cell>
          <cell r="D3">
            <v>113005</v>
          </cell>
          <cell r="E3" t="str">
            <v>DELL</v>
          </cell>
          <cell r="F3" t="str">
            <v>Optiplex 3050</v>
          </cell>
          <cell r="G3" t="str">
            <v>Core I7</v>
          </cell>
          <cell r="H3" t="str">
            <v>16 GB</v>
          </cell>
          <cell r="I3" t="str">
            <v>1 TB</v>
          </cell>
          <cell r="J3" t="str">
            <v>Windows 10</v>
          </cell>
          <cell r="K3" t="str">
            <v>Escritorio</v>
          </cell>
          <cell r="L3" t="str">
            <v>DM52DP2</v>
          </cell>
          <cell r="M3" t="str">
            <v>DELL</v>
          </cell>
          <cell r="N3" t="str">
            <v>DNRZKN2</v>
          </cell>
          <cell r="O3">
            <v>113022</v>
          </cell>
          <cell r="P3" t="str">
            <v>DELL</v>
          </cell>
          <cell r="Q3" t="str">
            <v>0GRN-A03</v>
          </cell>
          <cell r="R3">
            <v>113123</v>
          </cell>
          <cell r="S3" t="str">
            <v>DELL</v>
          </cell>
          <cell r="T3" t="str">
            <v>821-0MHM</v>
          </cell>
          <cell r="U3">
            <v>113217</v>
          </cell>
          <cell r="AA3" t="str">
            <v>Asignado</v>
          </cell>
          <cell r="AB3" t="str">
            <v>Geovanny Alfonso Ferro Marin</v>
          </cell>
          <cell r="AC3">
            <v>79972201</v>
          </cell>
          <cell r="AD3" t="str">
            <v>Grupo de Soporte Tecnico y Apoyo Informatico</v>
          </cell>
          <cell r="AE3" t="str">
            <v>Funcionario</v>
          </cell>
          <cell r="AF3" t="str">
            <v>Calle 18</v>
          </cell>
          <cell r="AG3">
            <v>5</v>
          </cell>
          <cell r="AH3" t="str">
            <v>Pantalla adicional marca Dell, Serial 2NSZKN2, Placa 113032</v>
          </cell>
          <cell r="AI3" t="str">
            <v>Daniel F. Castro M.</v>
          </cell>
          <cell r="AJ3">
            <v>43850</v>
          </cell>
          <cell r="AK3" t="str">
            <v>gferro@minvivienda.gov.co</v>
          </cell>
        </row>
        <row r="4">
          <cell r="A4">
            <v>3</v>
          </cell>
        </row>
      </sheetData>
      <sheetData sheetId="2" refreshError="1"/>
      <sheetData sheetId="3" refreshError="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BA09D-4901-4FC2-892C-FBF9B9E2F05C}">
  <sheetPr>
    <pageSetUpPr fitToPage="1"/>
  </sheetPr>
  <dimension ref="A1:H27"/>
  <sheetViews>
    <sheetView tabSelected="1" zoomScale="90" zoomScaleNormal="90" workbookViewId="0">
      <selection activeCell="E6" sqref="E6:F6"/>
    </sheetView>
  </sheetViews>
  <sheetFormatPr baseColWidth="10" defaultColWidth="11.44140625" defaultRowHeight="13.8" x14ac:dyDescent="0.3"/>
  <cols>
    <col min="1" max="1" width="25" style="1" customWidth="1"/>
    <col min="2" max="2" width="15.44140625" style="1" customWidth="1"/>
    <col min="3" max="3" width="12.77734375" style="1" customWidth="1"/>
    <col min="4" max="4" width="17.44140625" style="1" customWidth="1"/>
    <col min="5" max="5" width="11.44140625" style="1"/>
    <col min="6" max="6" width="15.21875" style="1" bestFit="1" customWidth="1"/>
    <col min="7" max="7" width="11.44140625" style="1"/>
    <col min="8" max="8" width="15.21875" style="1" customWidth="1"/>
    <col min="9" max="16384" width="11.44140625" style="1"/>
  </cols>
  <sheetData>
    <row r="1" spans="1:8" ht="30.75" customHeight="1" x14ac:dyDescent="0.3">
      <c r="A1" s="7"/>
      <c r="B1" s="28" t="s">
        <v>38</v>
      </c>
      <c r="C1" s="29"/>
      <c r="D1" s="29"/>
      <c r="E1" s="29"/>
      <c r="F1" s="29"/>
      <c r="G1" s="29"/>
      <c r="H1" s="30"/>
    </row>
    <row r="2" spans="1:8" ht="30.75" customHeight="1" x14ac:dyDescent="0.3">
      <c r="A2" s="7"/>
      <c r="B2" s="31"/>
      <c r="C2" s="32"/>
      <c r="D2" s="32"/>
      <c r="E2" s="32"/>
      <c r="F2" s="32"/>
      <c r="G2" s="32"/>
      <c r="H2" s="33"/>
    </row>
    <row r="3" spans="1:8" ht="30.75" customHeight="1" x14ac:dyDescent="0.3">
      <c r="A3" s="7"/>
      <c r="B3" s="34"/>
      <c r="C3" s="35"/>
      <c r="D3" s="35"/>
      <c r="E3" s="35"/>
      <c r="F3" s="35"/>
      <c r="G3" s="35"/>
      <c r="H3" s="36"/>
    </row>
    <row r="4" spans="1:8" x14ac:dyDescent="0.3">
      <c r="A4" s="3" t="s">
        <v>0</v>
      </c>
      <c r="B4" s="6" t="s">
        <v>1</v>
      </c>
      <c r="C4" s="6"/>
      <c r="D4" s="6"/>
      <c r="E4" s="6"/>
      <c r="F4" s="6"/>
      <c r="G4" s="6"/>
      <c r="H4" s="6"/>
    </row>
    <row r="5" spans="1:8" x14ac:dyDescent="0.3">
      <c r="A5" s="4"/>
      <c r="B5" s="2" t="s">
        <v>2</v>
      </c>
      <c r="C5" s="8" t="e">
        <f>VLOOKUP(A5,invent,28,0)</f>
        <v>#N/A</v>
      </c>
      <c r="D5" s="8"/>
      <c r="E5" s="8"/>
      <c r="F5" s="8"/>
      <c r="G5" s="2" t="s">
        <v>3</v>
      </c>
      <c r="H5" s="5" t="e">
        <f>VLOOKUP(A5,invent,33,0)</f>
        <v>#N/A</v>
      </c>
    </row>
    <row r="6" spans="1:8" x14ac:dyDescent="0.3">
      <c r="A6" s="3" t="s">
        <v>4</v>
      </c>
      <c r="B6" s="2" t="s">
        <v>35</v>
      </c>
      <c r="C6" s="5" t="e">
        <f>VLOOKUP(A5,invent,29,0)</f>
        <v>#N/A</v>
      </c>
      <c r="D6" s="2" t="s">
        <v>5</v>
      </c>
      <c r="E6" s="8" t="e">
        <f>VLOOKUP(A5,invent,31,0)</f>
        <v>#N/A</v>
      </c>
      <c r="F6" s="8"/>
      <c r="G6" s="2" t="s">
        <v>6</v>
      </c>
      <c r="H6" s="5" t="e">
        <f>VLOOKUP(A5,invent,32,0)</f>
        <v>#N/A</v>
      </c>
    </row>
    <row r="7" spans="1:8" x14ac:dyDescent="0.3">
      <c r="A7" s="9" t="e">
        <f>VLOOKUP(A5,invent,2,0)</f>
        <v>#N/A</v>
      </c>
      <c r="B7" s="2" t="s">
        <v>7</v>
      </c>
      <c r="C7" s="8" t="e">
        <f>VLOOKUP(A5,invent,30,0)</f>
        <v>#N/A</v>
      </c>
      <c r="D7" s="8"/>
      <c r="E7" s="8"/>
      <c r="F7" s="8"/>
      <c r="G7" s="8"/>
      <c r="H7" s="8"/>
    </row>
    <row r="8" spans="1:8" x14ac:dyDescent="0.3">
      <c r="A8" s="9"/>
      <c r="B8" s="6" t="s">
        <v>8</v>
      </c>
      <c r="C8" s="6"/>
      <c r="D8" s="6"/>
      <c r="E8" s="6"/>
      <c r="F8" s="6"/>
      <c r="G8" s="6"/>
      <c r="H8" s="6"/>
    </row>
    <row r="9" spans="1:8" x14ac:dyDescent="0.3">
      <c r="A9" s="3" t="s">
        <v>9</v>
      </c>
      <c r="B9" s="2" t="s">
        <v>10</v>
      </c>
      <c r="C9" s="5" t="e">
        <f>VLOOKUP(A5,invent,11,0)</f>
        <v>#N/A</v>
      </c>
      <c r="D9" s="2" t="s">
        <v>11</v>
      </c>
      <c r="E9" s="5" t="e">
        <f>VLOOKUP(A5,invent,3,0)</f>
        <v>#N/A</v>
      </c>
      <c r="F9" s="2" t="s">
        <v>12</v>
      </c>
      <c r="G9" s="8" t="e">
        <f>VLOOKUP(A5,invent,6,0)</f>
        <v>#N/A</v>
      </c>
      <c r="H9" s="8"/>
    </row>
    <row r="10" spans="1:8" x14ac:dyDescent="0.3">
      <c r="A10" s="10" t="e">
        <f>VLOOKUP(A5,invent,36,0)</f>
        <v>#N/A</v>
      </c>
      <c r="B10" s="2" t="s">
        <v>13</v>
      </c>
      <c r="C10" s="5" t="e">
        <f>VLOOKUP(A5,invent,5,0)</f>
        <v>#N/A</v>
      </c>
      <c r="D10" s="2" t="s">
        <v>14</v>
      </c>
      <c r="E10" s="5" t="e">
        <f>VLOOKUP(A5,invent,4,0)</f>
        <v>#N/A</v>
      </c>
      <c r="F10" s="2" t="s">
        <v>15</v>
      </c>
      <c r="G10" s="8" t="e">
        <f>VLOOKUP(A5,invent,10,0)</f>
        <v>#N/A</v>
      </c>
      <c r="H10" s="8"/>
    </row>
    <row r="11" spans="1:8" x14ac:dyDescent="0.3">
      <c r="A11" s="10"/>
      <c r="B11" s="2" t="s">
        <v>16</v>
      </c>
      <c r="C11" s="5" t="e">
        <f>VLOOKUP(A5,invent,8,0)</f>
        <v>#N/A</v>
      </c>
      <c r="D11" s="2" t="s">
        <v>17</v>
      </c>
      <c r="E11" s="5" t="e">
        <f>VLOOKUP(A5,invent,7,0)</f>
        <v>#N/A</v>
      </c>
      <c r="F11" s="2" t="s">
        <v>18</v>
      </c>
      <c r="G11" s="8" t="e">
        <f>VLOOKUP(A5,invent,9,0)</f>
        <v>#N/A</v>
      </c>
      <c r="H11" s="8"/>
    </row>
    <row r="12" spans="1:8" x14ac:dyDescent="0.3">
      <c r="A12" s="6" t="s">
        <v>19</v>
      </c>
      <c r="B12" s="6"/>
      <c r="C12" s="6"/>
      <c r="D12" s="6"/>
      <c r="E12" s="6"/>
      <c r="F12" s="6"/>
      <c r="G12" s="6"/>
      <c r="H12" s="6"/>
    </row>
    <row r="13" spans="1:8" x14ac:dyDescent="0.3">
      <c r="A13" s="2" t="s">
        <v>20</v>
      </c>
      <c r="B13" s="5" t="e">
        <f>VLOOKUP(A5,invent,13,0)</f>
        <v>#N/A</v>
      </c>
      <c r="C13" s="2" t="s">
        <v>21</v>
      </c>
      <c r="D13" s="5" t="e">
        <f>VLOOKUP(A5,invent,16,0)</f>
        <v>#N/A</v>
      </c>
      <c r="E13" s="2" t="s">
        <v>22</v>
      </c>
      <c r="F13" s="5" t="e">
        <f>VLOOKUP(A5,invent,19,0)</f>
        <v>#N/A</v>
      </c>
      <c r="G13" s="2" t="s">
        <v>23</v>
      </c>
      <c r="H13" s="5" t="e">
        <f>VLOOKUP(A5,invent,22,0)</f>
        <v>#N/A</v>
      </c>
    </row>
    <row r="14" spans="1:8" x14ac:dyDescent="0.3">
      <c r="A14" s="2" t="s">
        <v>11</v>
      </c>
      <c r="B14" s="5" t="e">
        <f>VLOOKUP(A5,invent,14,0)</f>
        <v>#N/A</v>
      </c>
      <c r="C14" s="2" t="s">
        <v>11</v>
      </c>
      <c r="D14" s="5" t="e">
        <f>VLOOKUP(A5,invent,17,0)</f>
        <v>#N/A</v>
      </c>
      <c r="E14" s="2" t="s">
        <v>11</v>
      </c>
      <c r="F14" s="5" t="e">
        <f>VLOOKUP(A5,invent,20,0)</f>
        <v>#N/A</v>
      </c>
      <c r="G14" s="2" t="s">
        <v>11</v>
      </c>
      <c r="H14" s="5" t="e">
        <f>VLOOKUP(A5,invent,23,0)</f>
        <v>#N/A</v>
      </c>
    </row>
    <row r="15" spans="1:8" x14ac:dyDescent="0.3">
      <c r="A15" s="2" t="s">
        <v>14</v>
      </c>
      <c r="B15" s="5" t="e">
        <f>VLOOKUP(A5,invent,15,0)</f>
        <v>#N/A</v>
      </c>
      <c r="C15" s="2" t="s">
        <v>14</v>
      </c>
      <c r="D15" s="5" t="e">
        <f>VLOOKUP(A5,invent,18,0)</f>
        <v>#N/A</v>
      </c>
      <c r="E15" s="2" t="s">
        <v>14</v>
      </c>
      <c r="F15" s="5" t="e">
        <f>VLOOKUP(A5,invent,21,0)</f>
        <v>#N/A</v>
      </c>
      <c r="G15" s="2"/>
      <c r="H15" s="4"/>
    </row>
    <row r="16" spans="1:8" x14ac:dyDescent="0.3">
      <c r="A16" s="6" t="s">
        <v>24</v>
      </c>
      <c r="B16" s="6"/>
      <c r="C16" s="6"/>
      <c r="D16" s="6"/>
      <c r="E16" s="6"/>
      <c r="F16" s="6"/>
      <c r="G16" s="6"/>
      <c r="H16" s="6"/>
    </row>
    <row r="17" spans="1:8" x14ac:dyDescent="0.3">
      <c r="A17" s="2" t="s">
        <v>25</v>
      </c>
      <c r="B17" s="5" t="e">
        <f>VLOOKUP(A5,invent,24,0)</f>
        <v>#N/A</v>
      </c>
      <c r="C17" s="2" t="s">
        <v>26</v>
      </c>
      <c r="D17" s="5" t="e">
        <f>VLOOKUP(A5,invent,25,0)</f>
        <v>#N/A</v>
      </c>
      <c r="E17" s="2" t="s">
        <v>27</v>
      </c>
      <c r="F17" s="5" t="e">
        <f>VLOOKUP(A5,invent,26,0)</f>
        <v>#N/A</v>
      </c>
      <c r="G17" s="2" t="s">
        <v>28</v>
      </c>
      <c r="H17" s="5" t="e">
        <f>VLOOKUP(A5,invent,12,0)</f>
        <v>#N/A</v>
      </c>
    </row>
    <row r="18" spans="1:8" x14ac:dyDescent="0.3">
      <c r="A18" s="6" t="s">
        <v>29</v>
      </c>
      <c r="B18" s="6"/>
      <c r="C18" s="6"/>
      <c r="D18" s="6"/>
      <c r="E18" s="6"/>
      <c r="F18" s="6"/>
      <c r="G18" s="6"/>
      <c r="H18" s="6"/>
    </row>
    <row r="19" spans="1:8" ht="42" customHeight="1" x14ac:dyDescent="0.3">
      <c r="A19" s="11" t="e">
        <f>VLOOKUP(A5,invent,34,0)</f>
        <v>#N/A</v>
      </c>
      <c r="B19" s="12"/>
      <c r="C19" s="12"/>
      <c r="D19" s="12"/>
      <c r="E19" s="12"/>
      <c r="F19" s="12"/>
      <c r="G19" s="12"/>
      <c r="H19" s="13"/>
    </row>
    <row r="20" spans="1:8" x14ac:dyDescent="0.3">
      <c r="A20" s="14" t="s">
        <v>30</v>
      </c>
      <c r="B20" s="14"/>
      <c r="C20" s="14"/>
      <c r="D20" s="14"/>
      <c r="E20" s="14"/>
      <c r="F20" s="14"/>
      <c r="G20" s="14"/>
      <c r="H20" s="14"/>
    </row>
    <row r="21" spans="1:8" ht="48.75" customHeight="1" x14ac:dyDescent="0.3">
      <c r="A21" s="15" t="s">
        <v>31</v>
      </c>
      <c r="B21" s="15"/>
      <c r="C21" s="15"/>
      <c r="D21" s="15"/>
      <c r="E21" s="15"/>
      <c r="F21" s="15"/>
      <c r="G21" s="15"/>
      <c r="H21" s="15"/>
    </row>
    <row r="22" spans="1:8" x14ac:dyDescent="0.3">
      <c r="A22" s="14" t="s">
        <v>32</v>
      </c>
      <c r="B22" s="14"/>
      <c r="C22" s="14"/>
      <c r="D22" s="14"/>
      <c r="E22" s="14"/>
      <c r="F22" s="14"/>
      <c r="G22" s="14"/>
      <c r="H22" s="14"/>
    </row>
    <row r="23" spans="1:8" ht="227.25" customHeight="1" x14ac:dyDescent="0.3">
      <c r="A23" s="16" t="s">
        <v>36</v>
      </c>
      <c r="B23" s="17"/>
      <c r="C23" s="17"/>
      <c r="D23" s="17"/>
      <c r="E23" s="17"/>
      <c r="F23" s="17"/>
      <c r="G23" s="17"/>
      <c r="H23" s="18"/>
    </row>
    <row r="24" spans="1:8" ht="192" customHeight="1" x14ac:dyDescent="0.3">
      <c r="A24" s="19"/>
      <c r="B24" s="20"/>
      <c r="C24" s="20"/>
      <c r="D24" s="20"/>
      <c r="E24" s="20"/>
      <c r="F24" s="20"/>
      <c r="G24" s="20"/>
      <c r="H24" s="21"/>
    </row>
    <row r="25" spans="1:8" x14ac:dyDescent="0.3">
      <c r="A25" s="22" t="s">
        <v>33</v>
      </c>
      <c r="B25" s="23"/>
      <c r="C25" s="23"/>
      <c r="D25" s="24"/>
      <c r="E25" s="6" t="s">
        <v>34</v>
      </c>
      <c r="F25" s="6"/>
      <c r="G25" s="6"/>
      <c r="H25" s="6"/>
    </row>
    <row r="26" spans="1:8" ht="14.25" customHeight="1" x14ac:dyDescent="0.3">
      <c r="A26" s="11" t="e">
        <f>VLOOKUP(A5,invent,35,0)</f>
        <v>#N/A</v>
      </c>
      <c r="B26" s="12"/>
      <c r="C26" s="12"/>
      <c r="D26" s="13"/>
      <c r="E26" s="8" t="e">
        <f>VLOOKUP(A5,invent,28,0)</f>
        <v>#N/A</v>
      </c>
      <c r="F26" s="8"/>
      <c r="G26" s="8"/>
      <c r="H26" s="8"/>
    </row>
    <row r="27" spans="1:8" ht="68.25" customHeight="1" x14ac:dyDescent="0.3">
      <c r="A27" s="25" t="s">
        <v>37</v>
      </c>
      <c r="B27" s="26"/>
      <c r="C27" s="26"/>
      <c r="D27" s="27"/>
      <c r="E27" s="8" t="e">
        <f>VLOOKUP(A5,invent,37,0)</f>
        <v>#N/A</v>
      </c>
      <c r="F27" s="8"/>
      <c r="G27" s="8"/>
      <c r="H27" s="8"/>
    </row>
  </sheetData>
  <mergeCells count="26">
    <mergeCell ref="B1:H3"/>
    <mergeCell ref="E27:H27"/>
    <mergeCell ref="A19:H19"/>
    <mergeCell ref="A20:H20"/>
    <mergeCell ref="A21:H21"/>
    <mergeCell ref="A22:H22"/>
    <mergeCell ref="A23:H24"/>
    <mergeCell ref="E25:H25"/>
    <mergeCell ref="E26:H26"/>
    <mergeCell ref="A25:D25"/>
    <mergeCell ref="A26:D26"/>
    <mergeCell ref="A27:D27"/>
    <mergeCell ref="B4:H4"/>
    <mergeCell ref="A1:A3"/>
    <mergeCell ref="A18:H18"/>
    <mergeCell ref="C5:F5"/>
    <mergeCell ref="E6:F6"/>
    <mergeCell ref="A7:A8"/>
    <mergeCell ref="C7:H7"/>
    <mergeCell ref="B8:H8"/>
    <mergeCell ref="G9:H9"/>
    <mergeCell ref="A10:A11"/>
    <mergeCell ref="G10:H10"/>
    <mergeCell ref="G11:H11"/>
    <mergeCell ref="A12:H12"/>
    <mergeCell ref="A16:H16"/>
  </mergeCells>
  <conditionalFormatting sqref="A1:B1 I1:XFD3 A2:A3 A4:XFD24 A25:A27 E25:XFD27 A28:XFD1048576">
    <cfRule type="containsErrors" dxfId="0" priority="1">
      <formula>ISERROR(A1)</formula>
    </cfRule>
  </conditionalFormatting>
  <pageMargins left="0.7" right="0.7" top="0.75" bottom="0.75" header="0.3" footer="0.3"/>
  <pageSetup scale="77" fitToHeight="0" orientation="portrait" r:id="rId1"/>
  <ignoredErrors>
    <ignoredError sqref="C6" evalError="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B925B5B197580408117BBF0602E3E2E" ma:contentTypeVersion="12" ma:contentTypeDescription="Crear nuevo documento." ma:contentTypeScope="" ma:versionID="1abed369859204fc2004f8cce40d2c17">
  <xsd:schema xmlns:xsd="http://www.w3.org/2001/XMLSchema" xmlns:xs="http://www.w3.org/2001/XMLSchema" xmlns:p="http://schemas.microsoft.com/office/2006/metadata/properties" xmlns:ns2="7ed2feb8-0f39-460c-8ce2-c9fa6dbbca38" xmlns:ns3="15ee4c61-c8b0-4b12-9c43-d8fef0b1e64c" targetNamespace="http://schemas.microsoft.com/office/2006/metadata/properties" ma:root="true" ma:fieldsID="2f2ca4271abecc31c54e6d4309c3c7bb" ns2:_="" ns3:_="">
    <xsd:import namespace="7ed2feb8-0f39-460c-8ce2-c9fa6dbbca38"/>
    <xsd:import namespace="15ee4c61-c8b0-4b12-9c43-d8fef0b1e64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d2feb8-0f39-460c-8ce2-c9fa6dbbca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ee4c61-c8b0-4b12-9c43-d8fef0b1e64c"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15ee4c61-c8b0-4b12-9c43-d8fef0b1e64c">
      <UserInfo>
        <DisplayName/>
        <AccountId xsi:nil="true"/>
        <AccountType/>
      </UserInfo>
    </SharedWithUsers>
    <MediaLengthInSeconds xmlns="7ed2feb8-0f39-460c-8ce2-c9fa6dbbca38" xsi:nil="true"/>
  </documentManagement>
</p:properties>
</file>

<file path=customXml/itemProps1.xml><?xml version="1.0" encoding="utf-8"?>
<ds:datastoreItem xmlns:ds="http://schemas.openxmlformats.org/officeDocument/2006/customXml" ds:itemID="{B4DE8E50-0CEE-44B5-A55C-8C22CE298EDB}">
  <ds:schemaRefs>
    <ds:schemaRef ds:uri="http://schemas.microsoft.com/sharepoint/v3/contenttype/forms"/>
  </ds:schemaRefs>
</ds:datastoreItem>
</file>

<file path=customXml/itemProps2.xml><?xml version="1.0" encoding="utf-8"?>
<ds:datastoreItem xmlns:ds="http://schemas.openxmlformats.org/officeDocument/2006/customXml" ds:itemID="{DB4D7E9B-1E63-4A75-AD10-A9C33C7666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d2feb8-0f39-460c-8ce2-c9fa6dbbca38"/>
    <ds:schemaRef ds:uri="15ee4c61-c8b0-4b12-9c43-d8fef0b1e6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42C39B2-724E-4E1E-9B97-AA70727806D5}">
  <ds:schemaRefs>
    <ds:schemaRef ds:uri="http://schemas.microsoft.com/office/2006/metadata/properties"/>
    <ds:schemaRef ds:uri="http://schemas.microsoft.com/office/infopath/2007/PartnerControls"/>
    <ds:schemaRef ds:uri="2c585cb4-69c6-475f-afa3-5b9e19db3146"/>
    <ds:schemaRef ds:uri="15ee4c61-c8b0-4b12-9c43-d8fef0b1e64c"/>
    <ds:schemaRef ds:uri="7ed2feb8-0f39-460c-8ce2-c9fa6dbbca3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Entrega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Rosamaria Nivia Bejarano</dc:creator>
  <cp:lastModifiedBy>Sergio Alfonso Duran Perez</cp:lastModifiedBy>
  <cp:lastPrinted>2020-02-13T15:58:06Z</cp:lastPrinted>
  <dcterms:created xsi:type="dcterms:W3CDTF">2020-01-29T21:34:20Z</dcterms:created>
  <dcterms:modified xsi:type="dcterms:W3CDTF">2024-07-22T15:17:48Z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0x0101002B925B5B197580408117BBF0602E3E2E</vt:lpwstr>
  </property>
  <property fmtid="{D5CDD505-2E9C-101B-9397-08002B2CF9AE}" pid="3" name="Sector">
    <vt:lpwstr>Otro</vt:lpwstr>
  </property>
  <property fmtid="{D5CDD505-2E9C-101B-9397-08002B2CF9AE}" pid="4" name="Order">
    <vt:r8>1586700</vt:r8>
  </property>
  <property fmtid="{D5CDD505-2E9C-101B-9397-08002B2CF9AE}" pid="5" name="_ExtendedDescription">
    <vt:lpwstr/>
  </property>
  <property fmtid="{D5CDD505-2E9C-101B-9397-08002B2CF9AE}" pid="6" name="TriggerFlowInfo">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MSIP_Label_8f6c11aa-b2ae-45e8-8ab3-d12832c1a7b0_Enabled">
    <vt:lpwstr>true</vt:lpwstr>
  </property>
  <property fmtid="{D5CDD505-2E9C-101B-9397-08002B2CF9AE}" pid="11" name="MSIP_Label_8f6c11aa-b2ae-45e8-8ab3-d12832c1a7b0_SetDate">
    <vt:lpwstr>2023-09-14T21:13:36Z</vt:lpwstr>
  </property>
  <property fmtid="{D5CDD505-2E9C-101B-9397-08002B2CF9AE}" pid="12" name="MSIP_Label_8f6c11aa-b2ae-45e8-8ab3-d12832c1a7b0_Method">
    <vt:lpwstr>Standard</vt:lpwstr>
  </property>
  <property fmtid="{D5CDD505-2E9C-101B-9397-08002B2CF9AE}" pid="13" name="MSIP_Label_8f6c11aa-b2ae-45e8-8ab3-d12832c1a7b0_Name">
    <vt:lpwstr>Publica</vt:lpwstr>
  </property>
  <property fmtid="{D5CDD505-2E9C-101B-9397-08002B2CF9AE}" pid="14" name="MSIP_Label_8f6c11aa-b2ae-45e8-8ab3-d12832c1a7b0_SiteId">
    <vt:lpwstr>59f85572-2867-4480-b111-fc473309f9b3</vt:lpwstr>
  </property>
  <property fmtid="{D5CDD505-2E9C-101B-9397-08002B2CF9AE}" pid="15" name="MSIP_Label_8f6c11aa-b2ae-45e8-8ab3-d12832c1a7b0_ActionId">
    <vt:lpwstr>e97883be-dc99-4964-8bc5-24cf31e38a57</vt:lpwstr>
  </property>
  <property fmtid="{D5CDD505-2E9C-101B-9397-08002B2CF9AE}" pid="16" name="MSIP_Label_8f6c11aa-b2ae-45e8-8ab3-d12832c1a7b0_ContentBits">
    <vt:lpwstr>0</vt:lpwstr>
  </property>
</Properties>
</file>