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yjsaenz\Downloads\"/>
    </mc:Choice>
  </mc:AlternateContent>
  <xr:revisionPtr revIDLastSave="0" documentId="13_ncr:1_{3AA61D7F-579D-4C05-B18C-B55200CAF1C8}" xr6:coauthVersionLast="47" xr6:coauthVersionMax="47" xr10:uidLastSave="{00000000-0000-0000-0000-000000000000}"/>
  <bookViews>
    <workbookView xWindow="-120" yWindow="-120" windowWidth="20730" windowHeight="11040" xr2:uid="{00000000-000D-0000-FFFF-FFFF00000000}"/>
  </bookViews>
  <sheets>
    <sheet name="FRAF09" sheetId="2" r:id="rId1"/>
    <sheet name="NO TOMA COSTOS Y SE APLICA 25% " sheetId="3" r:id="rId2"/>
    <sheet name="SI TOMA COSTOS NO APLICA 25%" sheetId="4" r:id="rId3"/>
  </sheets>
  <definedNames>
    <definedName name="_xlnm.Print_Area" localSheetId="0">FRAF09!$A$1:$I$45</definedName>
    <definedName name="_xlnm.Print_Titles" localSheetId="0">FRAF09!$1:$4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3" l="1"/>
  <c r="H10" i="3"/>
  <c r="J10" i="3" s="1"/>
  <c r="H36" i="4"/>
  <c r="E11" i="4"/>
  <c r="E10" i="4"/>
  <c r="K12" i="4"/>
  <c r="K11" i="4"/>
  <c r="G50" i="4"/>
  <c r="H34" i="4"/>
  <c r="J33" i="4"/>
  <c r="I33" i="4"/>
  <c r="J32" i="4"/>
  <c r="J31" i="4"/>
  <c r="J30" i="4"/>
  <c r="H29" i="4"/>
  <c r="H30" i="4" s="1"/>
  <c r="E27" i="4"/>
  <c r="I19" i="4"/>
  <c r="E19" i="4"/>
  <c r="I18" i="4"/>
  <c r="K17" i="4"/>
  <c r="M17" i="4" s="1"/>
  <c r="I17" i="4"/>
  <c r="J16" i="4"/>
  <c r="K16" i="4" s="1"/>
  <c r="I6" i="4"/>
  <c r="E6" i="4" s="1"/>
  <c r="F4" i="4"/>
  <c r="I25" i="4" s="1"/>
  <c r="G50" i="3"/>
  <c r="I44" i="3"/>
  <c r="H34" i="3"/>
  <c r="J33" i="3"/>
  <c r="I33" i="3"/>
  <c r="H33" i="3"/>
  <c r="J32" i="3"/>
  <c r="J31" i="3"/>
  <c r="J30" i="3"/>
  <c r="H29" i="3"/>
  <c r="H30" i="3" s="1"/>
  <c r="E27" i="3"/>
  <c r="H25" i="3"/>
  <c r="I19" i="3"/>
  <c r="H19" i="3"/>
  <c r="E19" i="3"/>
  <c r="I18" i="3"/>
  <c r="H18" i="3"/>
  <c r="K17" i="3"/>
  <c r="M17" i="3" s="1"/>
  <c r="I17" i="3"/>
  <c r="H17" i="3"/>
  <c r="J16" i="3"/>
  <c r="K16" i="3" s="1"/>
  <c r="H7" i="3"/>
  <c r="E7" i="3"/>
  <c r="I54" i="3" s="1"/>
  <c r="I6" i="3"/>
  <c r="H6" i="3"/>
  <c r="E6" i="3"/>
  <c r="F4" i="3"/>
  <c r="I25" i="3" s="1"/>
  <c r="K12" i="3" l="1"/>
  <c r="K11" i="3"/>
  <c r="E11" i="3"/>
  <c r="E13" i="3"/>
  <c r="E14" i="3" s="1"/>
  <c r="H7" i="4"/>
  <c r="E7" i="4"/>
  <c r="H6" i="4"/>
  <c r="H10" i="4"/>
  <c r="J10" i="4" s="1"/>
  <c r="I29" i="4"/>
  <c r="I29" i="3"/>
  <c r="E18" i="3"/>
  <c r="E20" i="3" s="1"/>
  <c r="E13" i="4" l="1"/>
  <c r="E14" i="4" s="1"/>
  <c r="I30" i="4"/>
  <c r="J29" i="4"/>
  <c r="E18" i="4"/>
  <c r="E20" i="4" s="1"/>
  <c r="N49" i="4"/>
  <c r="I49" i="3"/>
  <c r="I50" i="3" s="1"/>
  <c r="E32" i="3"/>
  <c r="E21" i="3"/>
  <c r="E28" i="3" s="1"/>
  <c r="I30" i="3"/>
  <c r="J29" i="3"/>
  <c r="E32" i="4" l="1"/>
  <c r="E21" i="4"/>
  <c r="E28" i="4" s="1"/>
  <c r="E29" i="3"/>
  <c r="E33" i="3" s="1"/>
  <c r="E36" i="3" s="1"/>
  <c r="E33" i="4" l="1"/>
  <c r="E36" i="4" s="1"/>
  <c r="I41" i="4" s="1"/>
  <c r="I42" i="4" s="1"/>
  <c r="N50" i="4"/>
  <c r="H36" i="3"/>
  <c r="I36" i="3"/>
  <c r="I38" i="3" s="1"/>
  <c r="I40" i="3" s="1"/>
  <c r="I42" i="3" s="1"/>
  <c r="I45" i="3" s="1"/>
  <c r="E30" i="3"/>
  <c r="N51" i="4" l="1"/>
  <c r="O51" i="4"/>
  <c r="E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scastillo</author>
    <author>Gateway</author>
    <author>demo Diego Sanchez</author>
  </authors>
  <commentList>
    <comment ref="B17" authorId="0" shapeId="0" xr:uid="{8BFD442E-7EFC-4FB3-A995-6FE432641B0D}">
      <text>
        <r>
          <rPr>
            <sz val="10"/>
            <color indexed="8"/>
            <rFont val="Arial"/>
            <family val="2"/>
          </rPr>
          <t xml:space="preserve">Sumatoria de los intereses del certificado de la entidad financiera en al año anterior, dividio entre el número de meses. No puede exceder 100 UVT mensuales. </t>
        </r>
        <r>
          <rPr>
            <b/>
            <sz val="10"/>
            <color indexed="8"/>
            <rFont val="Arial"/>
            <family val="2"/>
          </rPr>
          <t>Dcto 1625 Art. 1.2.4.1.23 y 1.2.4.1.24.</t>
        </r>
        <r>
          <rPr>
            <sz val="10"/>
            <color indexed="8"/>
            <rFont val="Arial"/>
            <family val="2"/>
          </rPr>
          <t xml:space="preserve">
</t>
        </r>
        <r>
          <rPr>
            <sz val="10"/>
            <color indexed="8"/>
            <rFont val="Arial"/>
            <family val="2"/>
          </rPr>
          <t xml:space="preserve">
</t>
        </r>
        <r>
          <rPr>
            <sz val="10"/>
            <color indexed="8"/>
            <rFont val="Arial"/>
            <family val="2"/>
          </rPr>
          <t xml:space="preserve">En el caso de préstamos obtenidos por el trabajador en el año en el cual se efectúa la retención, el valor mensualmente deducible será el de los intereses y corrección monetaria correspondientes al primer mes de vigencia del préstamo, según certificación expedida por la entidad que lo otorga, sin que exceda de cien (100) Unidades de Valor Tributario -UVT mensuales. </t>
        </r>
        <r>
          <rPr>
            <b/>
            <sz val="10"/>
            <color indexed="8"/>
            <rFont val="Arial"/>
            <family val="2"/>
          </rPr>
          <t>Dcto 1625</t>
        </r>
        <r>
          <rPr>
            <sz val="10"/>
            <color indexed="8"/>
            <rFont val="Arial"/>
            <family val="2"/>
          </rPr>
          <t xml:space="preserve"> </t>
        </r>
        <r>
          <rPr>
            <b/>
            <sz val="10"/>
            <color indexed="8"/>
            <rFont val="Arial"/>
            <family val="2"/>
          </rPr>
          <t>Art. 1.2.4.1.27</t>
        </r>
        <r>
          <rPr>
            <sz val="10"/>
            <color indexed="8"/>
            <rFont val="Arial"/>
            <family val="2"/>
          </rPr>
          <t xml:space="preserve">
</t>
        </r>
      </text>
    </comment>
    <comment ref="B18" authorId="1" shapeId="0" xr:uid="{F6DFEF45-6E92-4657-9CED-73C00FFA6B8B}">
      <text>
        <r>
          <rPr>
            <sz val="10"/>
            <color indexed="8"/>
            <rFont val="Arial"/>
            <family val="2"/>
          </rPr>
          <t>Los hijos del contribuyente que tengan hasta 18 años de edad y dependan económicamente del contribuyente.
Los hijos del contribuyente con edad entre 18 y 23 años, cuando el padre o madre contribuyente persona natural se encuentre financiando su educación en instituciones formales de educación superior certificadas por el ICFES o la autoridad oficial correspondiente; o en los programas técnicos de educación no formal debidamente acreditados por la autoridad competente.
Los hijos del contribuyente mayores de 18 años que se encuentren en situación de dependencia originada en factores físicos o psicológicos que sean certificados por Medicina Legal.
El cónyuge o compañero permanente del contribuyente que se encuentre en situación de dependencia sea por ausencia de ingresos o ingresos en el año menores a doscientos sesenta (260) UVT,  certificada por contador público, o por dependencia originada en factores físicos o psicológicos que sean certificados por Medicina Legal, y,
Los padres y los hermanos del contribuyente que se encuentren en situación de dependencia, sea por ausencia de ingresos o ingresos en el año menores a doscientas sesenta (260) UVT, ) certificada por contador público, o por dependencia originada en factores físicos o psicológicos que sean certificados por Medicina Legal.</t>
        </r>
      </text>
    </comment>
    <comment ref="B19" authorId="2" shapeId="0" xr:uid="{2046D026-23E6-472D-8A17-E5DF038EEC77}">
      <text>
        <r>
          <rPr>
            <b/>
            <sz val="12"/>
            <color indexed="8"/>
            <rFont val="Arial"/>
            <family val="2"/>
          </rPr>
          <t xml:space="preserve">a. Los pagos efectuados por contratos de prestación de servicios a empresas de medicina prepagada vigiladas por la Superintendencia Nacional de Salud, que impliquen protección al trabajador, su cónyuge, sus hijos y/o dependientes.
</t>
        </r>
        <r>
          <rPr>
            <b/>
            <sz val="12"/>
            <color indexed="8"/>
            <rFont val="Arial"/>
            <family val="2"/>
          </rPr>
          <t xml:space="preserve">
</t>
        </r>
        <r>
          <rPr>
            <b/>
            <sz val="12"/>
            <color indexed="8"/>
            <rFont val="Arial"/>
            <family val="2"/>
          </rPr>
          <t>b. Los pagos efectuados por seguros de salud, expedidos por compañías de seguros vigiladas por la Superintendencia Financiera de Colombia, con la misma limitación del literal anterior.</t>
        </r>
      </text>
    </comment>
    <comment ref="B29" authorId="1" shapeId="0" xr:uid="{A832EE61-EAD7-4A95-8F25-F8060FE56515}">
      <text>
        <r>
          <rPr>
            <b/>
            <sz val="9"/>
            <color indexed="81"/>
            <rFont val="Tahoma"/>
            <family val="2"/>
          </rPr>
          <t xml:space="preserve">25% del subtotal 4 Limitadas a 790 UVT Anual, Art. 206 Numeral 10. El cálculo de esta renta exenta se efectuará una vez se detraiga del valor total de los pagos laborales recibidos por el trabajador, </t>
        </r>
        <r>
          <rPr>
            <b/>
            <sz val="9"/>
            <color indexed="10"/>
            <rFont val="Tahoma"/>
            <family val="2"/>
          </rPr>
          <t xml:space="preserve">los ingresos no constitutivos de renta, las deducciones y las demás rentas exentas </t>
        </r>
        <r>
          <rPr>
            <b/>
            <sz val="9"/>
            <color indexed="81"/>
            <rFont val="Tahoma"/>
            <family val="2"/>
          </rPr>
          <t>diferentes a la establecida en el presente numeral.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scastillo</author>
    <author>Gateway</author>
    <author>demo Diego Sanchez</author>
  </authors>
  <commentList>
    <comment ref="B17" authorId="0" shapeId="0" xr:uid="{AAA17361-D8EA-4C53-A370-5071BEAE6230}">
      <text>
        <r>
          <rPr>
            <sz val="10"/>
            <color indexed="8"/>
            <rFont val="Arial"/>
            <family val="2"/>
          </rPr>
          <t xml:space="preserve">Sumatoria de los intereses del certificado de la entidad financiera en al año anterior, dividio entre el número de meses. No puede exceder 100 UVT mensuales. </t>
        </r>
        <r>
          <rPr>
            <b/>
            <sz val="10"/>
            <color indexed="8"/>
            <rFont val="Arial"/>
            <family val="2"/>
          </rPr>
          <t>Dcto 1625 Art. 1.2.4.1.23 y 1.2.4.1.24.</t>
        </r>
        <r>
          <rPr>
            <sz val="10"/>
            <color indexed="8"/>
            <rFont val="Arial"/>
            <family val="2"/>
          </rPr>
          <t xml:space="preserve">
</t>
        </r>
        <r>
          <rPr>
            <sz val="10"/>
            <color indexed="8"/>
            <rFont val="Arial"/>
            <family val="2"/>
          </rPr>
          <t xml:space="preserve">
</t>
        </r>
        <r>
          <rPr>
            <sz val="10"/>
            <color indexed="8"/>
            <rFont val="Arial"/>
            <family val="2"/>
          </rPr>
          <t xml:space="preserve">En el caso de préstamos obtenidos por el trabajador en el año en el cual se efectúa la retención, el valor mensualmente deducible será el de los intereses y corrección monetaria correspondientes al primer mes de vigencia del préstamo, según certificación expedida por la entidad que lo otorga, sin que exceda de cien (100) Unidades de Valor Tributario -UVT mensuales. </t>
        </r>
        <r>
          <rPr>
            <b/>
            <sz val="10"/>
            <color indexed="8"/>
            <rFont val="Arial"/>
            <family val="2"/>
          </rPr>
          <t>Dcto 1625</t>
        </r>
        <r>
          <rPr>
            <sz val="10"/>
            <color indexed="8"/>
            <rFont val="Arial"/>
            <family val="2"/>
          </rPr>
          <t xml:space="preserve"> </t>
        </r>
        <r>
          <rPr>
            <b/>
            <sz val="10"/>
            <color indexed="8"/>
            <rFont val="Arial"/>
            <family val="2"/>
          </rPr>
          <t>Art. 1.2.4.1.27</t>
        </r>
        <r>
          <rPr>
            <sz val="10"/>
            <color indexed="8"/>
            <rFont val="Arial"/>
            <family val="2"/>
          </rPr>
          <t xml:space="preserve">
</t>
        </r>
      </text>
    </comment>
    <comment ref="B18" authorId="1" shapeId="0" xr:uid="{FE18555F-BCBF-42AE-93F9-BA3A5A528520}">
      <text>
        <r>
          <rPr>
            <sz val="10"/>
            <color indexed="8"/>
            <rFont val="Arial"/>
            <family val="2"/>
          </rPr>
          <t>Los hijos del contribuyente que tengan hasta 18 años de edad y dependan económicamente del contribuyente.
Los hijos del contribuyente con edad entre 18 y 23 años, cuando el padre o madre contribuyente persona natural se encuentre financiando su educación en instituciones formales de educación superior certificadas por el ICFES o la autoridad oficial correspondiente; o en los programas técnicos de educación no formal debidamente acreditados por la autoridad competente.
Los hijos del contribuyente mayores de 18 años que se encuentren en situación de dependencia originada en factores físicos o psicológicos que sean certificados por Medicina Legal.
El cónyuge o compañero permanente del contribuyente que se encuentre en situación de dependencia sea por ausencia de ingresos o ingresos en el año menores a doscientos sesenta (260) UVT,  certificada por contador público, o por dependencia originada en factores físicos o psicológicos que sean certificados por Medicina Legal, y,
Los padres y los hermanos del contribuyente que se encuentren en situación de dependencia, sea por ausencia de ingresos o ingresos en el año menores a doscientas sesenta (260) UVT, ) certificada por contador público, o por dependencia originada en factores físicos o psicológicos que sean certificados por Medicina Legal.</t>
        </r>
      </text>
    </comment>
    <comment ref="B19" authorId="2" shapeId="0" xr:uid="{F760883D-D44F-435F-92A9-D02C8ECDC6B5}">
      <text>
        <r>
          <rPr>
            <b/>
            <sz val="12"/>
            <color indexed="8"/>
            <rFont val="Arial"/>
            <family val="2"/>
          </rPr>
          <t xml:space="preserve">a. Los pagos efectuados por contratos de prestación de servicios a empresas de medicina prepagada vigiladas por la Superintendencia Nacional de Salud, que impliquen protección al trabajador, su cónyuge, sus hijos y/o dependientes.
</t>
        </r>
        <r>
          <rPr>
            <b/>
            <sz val="12"/>
            <color indexed="8"/>
            <rFont val="Arial"/>
            <family val="2"/>
          </rPr>
          <t xml:space="preserve">
</t>
        </r>
        <r>
          <rPr>
            <b/>
            <sz val="12"/>
            <color indexed="8"/>
            <rFont val="Arial"/>
            <family val="2"/>
          </rPr>
          <t>b. Los pagos efectuados por seguros de salud, expedidos por compañías de seguros vigiladas por la Superintendencia Financiera de Colombia, con la misma limitación del literal anterior.</t>
        </r>
      </text>
    </comment>
    <comment ref="B29" authorId="1" shapeId="0" xr:uid="{662589AC-9833-455C-89C7-B83190100DF8}">
      <text>
        <r>
          <rPr>
            <b/>
            <sz val="9"/>
            <color indexed="81"/>
            <rFont val="Tahoma"/>
            <family val="2"/>
          </rPr>
          <t xml:space="preserve">25% del subtotal 4 Limitadas a 790 UVT Anual, Art. 206 Numeral 10. El cálculo de esta renta exenta se efectuará una vez se detraiga del valor total de los pagos laborales recibidos por el trabajador, </t>
        </r>
        <r>
          <rPr>
            <b/>
            <sz val="9"/>
            <color indexed="10"/>
            <rFont val="Tahoma"/>
            <family val="2"/>
          </rPr>
          <t xml:space="preserve">los ingresos no constitutivos de renta, las deducciones y las demás rentas exentas </t>
        </r>
        <r>
          <rPr>
            <b/>
            <sz val="9"/>
            <color indexed="81"/>
            <rFont val="Tahoma"/>
            <family val="2"/>
          </rPr>
          <t>diferentes a la establecida en el presente numeral.</t>
        </r>
      </text>
    </comment>
  </commentList>
</comments>
</file>

<file path=xl/sharedStrings.xml><?xml version="1.0" encoding="utf-8"?>
<sst xmlns="http://schemas.openxmlformats.org/spreadsheetml/2006/main" count="189" uniqueCount="122">
  <si>
    <t>Código:  FRA-F-09</t>
  </si>
  <si>
    <t>CONTRATO NUMERO:</t>
  </si>
  <si>
    <t>AÑO:</t>
  </si>
  <si>
    <t>VALOR DEL CONTRATO</t>
  </si>
  <si>
    <t xml:space="preserve">
2. PENSIONADO
</t>
  </si>
  <si>
    <t xml:space="preserve">
 SI
</t>
  </si>
  <si>
    <t xml:space="preserve"> NO</t>
  </si>
  <si>
    <t xml:space="preserve">SI   </t>
  </si>
  <si>
    <t xml:space="preserve">NO </t>
  </si>
  <si>
    <t>NO</t>
  </si>
  <si>
    <t>FACTORES DE DEPURACIÓN DE LA BASE DE RETENCIÓN EN LA FUENTE</t>
  </si>
  <si>
    <t>SI</t>
  </si>
  <si>
    <t>(Adjuntaré a cada cuenta la respectiva autorización de descuento y planilla para el pago)</t>
  </si>
  <si>
    <t>NIT</t>
  </si>
  <si>
    <t xml:space="preserve">Documento que adjunto:  </t>
  </si>
  <si>
    <t>Certificado expedido por la entidad financiera vigilada por la Superfinanciera que indique el valor de los intereses pagados en el año de anterior.  Que indique el o los titulares del crédito de vivienda.</t>
  </si>
  <si>
    <t>Nota: 
i)  Si existen dos o mas titulares para el crédito de vivienda, y desea aplicar en proporción diferente a la participación, debe entregar autorización del o los titulares, que  indique expresamente la cesión de ese derecho de depuración de renta e indicando que no lo ha utilizado ni lo utilizara en beneficio propio. (no allegar este documento deja la depuración en proporción igual al número de titulares)</t>
  </si>
  <si>
    <t>a.     Hijos menores de 18 años.  Entregar registro civil</t>
  </si>
  <si>
    <t>b.     Hijos entre 18 y 23 años estudiantes. Entregar  registro civil y recibo de pago de matrícula o certificado de pagos expedido por entidad aprobada por el ICFES.</t>
  </si>
  <si>
    <t>c.     Hijos en situación de dependencia originada en factores físicos o psicológicos. Entregar registro civil y certificado expedido por medicina Legal o EPS.</t>
  </si>
  <si>
    <t xml:space="preserve">Fecha de presentación del presente documento:   </t>
  </si>
  <si>
    <t>DIA</t>
  </si>
  <si>
    <t>MES</t>
  </si>
  <si>
    <t xml:space="preserve">AÑO </t>
  </si>
  <si>
    <t>Firma</t>
  </si>
  <si>
    <t>Nombres y Apellidos</t>
  </si>
  <si>
    <t>C.C.</t>
  </si>
  <si>
    <t>Extensión</t>
  </si>
  <si>
    <t>Celular:</t>
  </si>
  <si>
    <t>FACTURADOR ELECTRÓNICO</t>
  </si>
  <si>
    <t>RESPONSABLE (Antes Régimen Común)</t>
  </si>
  <si>
    <t>NO RESPONSABLE (Antes Régimen Simplificado)</t>
  </si>
  <si>
    <t xml:space="preserve">Correo electrónico para notificaciones: </t>
  </si>
  <si>
    <t>He suministrado toda la información aquí requerida para mi clasificación tributaria y cálculo de base gravable y tengo conocimiento de que la entidad de acuerdo con la norma no esta facultada para hacer ajustes a retenciones de forma posterior por efecto de la incorrecta o incompleta información suministrada de mi parte.</t>
  </si>
  <si>
    <t xml:space="preserve">DECLARO QUE LOS SOPORTES ADJUNTOS NO SERÁN PRESENTADOS ANTE OTRA ENTIDAD PARA DEPURACIÓN POR LOS MISMOS CONCEPTOS RESPETANDO LOS TOPES ESTABLECIDOS EN LA NORMA Y CUALQUIER CAMBIO EN LAS CONDICIONES QUE IMPIDAN SU APLICACIÓN LO NOTIFICARÉ DE INMEDIATO </t>
  </si>
  <si>
    <t xml:space="preserve">Teléfono contacto:  </t>
  </si>
  <si>
    <t xml:space="preserve">
Certificado expedido por la entidad vigilada por la Supersalud que indique el valor pagados en medicina prepagada por la vigencia anterior que indique el titular y los beneficiarios del mismo.
</t>
  </si>
  <si>
    <t>4. DECLARANTE DE RENTA</t>
  </si>
  <si>
    <t>5.  Si usted es contribuyente con residencia o domicilio en Colombia, obligado a presentar declaración del impuesto sobre la renta y complementario, por favor indicar el tipo de servicio que presta:</t>
  </si>
  <si>
    <t>9. INTERESES EN CRÉDITOS DE VIVIENDA DE HABITACIÓN O LEASING HABITACIONAL</t>
  </si>
  <si>
    <t>6. INGRESOS NO CONSTITUTIVOS DE RENTA NI DE GANANCIA OCASIONAL    (ART. 55 y 56 E.T)</t>
  </si>
  <si>
    <t>7.  APORTE CUENTA AFC (ART 126-4 E.T)</t>
  </si>
  <si>
    <t>8.  APORTE VOLUNTARIO DE PENSIONES (ART 126-1 E.T)</t>
  </si>
  <si>
    <t>DEDUCCIONES (ART. 387 E.T)</t>
  </si>
  <si>
    <t>e.     Padres y los hermanos por situación de dependencia sea por ausencia de ingresos o ingresos menores a 260 UVT (vigente).  Entregar certificado de Contador Público. Cuando sea dependencia por factores físicos o psicológicos entregar certificado de Medicina Legal.</t>
  </si>
  <si>
    <t>d.     Cónyuge o compañero permanente, en situación de dependencia sea por ausencia de ingresos o ingresos menores a 260 UVT (vigente).  Entregar certificado de Contador Público.  Cuando sea dependencia por factores físicos o psicológicos entregar certificado de Medicina Legal.</t>
  </si>
  <si>
    <t>11. DEPENDIENTES -</t>
  </si>
  <si>
    <t>3. IMPUESTO A LAS VENTAS  (Marque con una X, Según corresponda), Anexar RUT</t>
  </si>
  <si>
    <t>RÉGIMEN SIMPLE TRIBUTACIÓN:</t>
  </si>
  <si>
    <t>1. CÓIGO DE ACTIVIDAD ECONÓMICA</t>
  </si>
  <si>
    <t>Nota:  esto se requiere para exclusión de la obligatoriedad de pagar seguridad social en el concepto de aportes a Pensión.</t>
  </si>
  <si>
    <t>APLICACIÓN ARTÍCULO 383 DEL ESTATUTO TRIBUTARIO.</t>
  </si>
  <si>
    <t>IMPORTANTE!!: Tenga en cuenta que para todos los casos de dependencia económica indicados en el numeral 11, deberá adicionalmente anexar oficio con el cual certifica bajo la gravedad del juramento, que las personas claramente identificadas con nombre, número de identificación y vínculo de parentesco, tienen dependencia económica de quien suscribe este formato, para la aplicación del ítem anterior.  Según Art. 442 de la Ley 599 de 2000.</t>
  </si>
  <si>
    <t>MES:</t>
  </si>
  <si>
    <t>UVT 2022</t>
  </si>
  <si>
    <t>RETENCION EN LA FUENTE INGRESOS LABORALES</t>
  </si>
  <si>
    <t>UVT 2023</t>
  </si>
  <si>
    <t>CONTRATISTA:</t>
  </si>
  <si>
    <t>UVT 2024</t>
  </si>
  <si>
    <t>UVT 2024 ( Resolución 000187 de 28/11/2023)</t>
  </si>
  <si>
    <t>RETENCIÓN SALARIOS</t>
  </si>
  <si>
    <t>Totalidad de ingresos renta de trabajo (Excluir prima de servicios procedimiento 1)</t>
  </si>
  <si>
    <t>Ingresos laborales</t>
  </si>
  <si>
    <t>INGRESOS NO CONSTITUTIVOS DE RENTA</t>
  </si>
  <si>
    <t>1. Aportes obligatorios a Pension. (Art. 55 Estatuto Tributario)</t>
  </si>
  <si>
    <t>2. Aportes obligatorios a salud. (Art. 56 Estatuto Tributario)</t>
  </si>
  <si>
    <t>3.  Aportes voluntarios a fondos de pensiones obligatorios del régimen de ahorro individual en los términos del artículo 55 del ET. Anualmente, estos aportes voluntarios no deben exceder, en términos porcentuales, del 25 % del valor del ingreso bruto laboral y adicionalmente, en términos absolutos no deben exceder de 2.500 UVT en el año)</t>
  </si>
  <si>
    <t>Total Ingresos no constitutivos</t>
  </si>
  <si>
    <t>Subtotal 1 - INGRESO NETO</t>
  </si>
  <si>
    <t>DEDUCCIONES - ARTICULO 387 E.T</t>
  </si>
  <si>
    <r>
      <t>1.  Intereses en préstamos para adquisición de vivienda del trabajador (o el costo financiero en un contrato de leasing para adquirir vivienda del trabajador), pagados en el año anterior (2023) y divididos por los meses a que correspondieron (</t>
    </r>
    <r>
      <rPr>
        <b/>
        <sz val="10"/>
        <rFont val="Arial"/>
        <family val="2"/>
      </rPr>
      <t>este valor no puede exceder de 100 UVT, o sea, 100 x $47,065 = $4.706.500</t>
    </r>
    <r>
      <rPr>
        <sz val="10"/>
        <rFont val="Arial"/>
        <family val="2"/>
      </rPr>
      <t>; ver artículo 1.2.4.1.23 del DUT 1625 de octubre de 2016)</t>
    </r>
  </si>
  <si>
    <r>
      <t xml:space="preserve">2. Deduccion por dependientes (Ver Art. 387 E.T.) </t>
    </r>
    <r>
      <rPr>
        <b/>
        <i/>
        <sz val="10"/>
        <rFont val="Arial"/>
        <family val="2"/>
      </rPr>
      <t>No puede exceder del 10% del ingreso bruto del trabajador  (ingresos laborales)  y maximo 32 UVT mensuales. ($1,506,080 - 2024)</t>
    </r>
  </si>
  <si>
    <t>Total Deduciones</t>
  </si>
  <si>
    <t>Subtotal 2</t>
  </si>
  <si>
    <t>RENTAS EXENTAS - ARTICULOS 126-1, 126-4 y Art 206, numeral 1 a 9 de E.T; art 2 Ley 1114 de 2006</t>
  </si>
  <si>
    <t>a. Aportes Voluntarios Empleador Fondo de Pensiones (Art 126 -1 E.T.)</t>
  </si>
  <si>
    <t>TABLA RETENCION EN LA FUENTE  - ART 383 E.T</t>
  </si>
  <si>
    <r>
      <t xml:space="preserve">b. Aportes a cuentas AFC (Art 126 - 4 E.T.) </t>
    </r>
    <r>
      <rPr>
        <b/>
        <i/>
        <sz val="10"/>
        <rFont val="Arial"/>
        <family val="2"/>
      </rPr>
      <t>La Sumatoria de los beneficios a (Aportes voluntarios a pensiones) y b (Aportes voluntarios a AFC - Ahorro de Fomento a la Construcción), no pueden exceder del 30% del ingreso laboral o tributario del año y hasta un maximo de 3.800 Uvt por año. (178,847,000 año 2024) Art. 126-1 E.T.</t>
    </r>
  </si>
  <si>
    <t>c. Otras Rentas exentas</t>
  </si>
  <si>
    <t>Total Rentas Exentas</t>
  </si>
  <si>
    <t>Subtotal 3</t>
  </si>
  <si>
    <r>
      <rPr>
        <b/>
        <sz val="10"/>
        <rFont val="Arial"/>
        <family val="2"/>
      </rPr>
      <t>Renta Exenta: Numeral 10 del art. 206 del E.T</t>
    </r>
    <r>
      <rPr>
        <sz val="10"/>
        <rFont val="Arial"/>
        <family val="2"/>
      </rPr>
      <t xml:space="preserve"> - El 25% del subtotal 3, s</t>
    </r>
    <r>
      <rPr>
        <b/>
        <sz val="10"/>
        <rFont val="Arial"/>
        <family val="2"/>
      </rPr>
      <t>in que exceda de 790 UVT Anuales (Es decir 790 x 47,065 = $37,181,350); valor mensual $3,098,446 (66 UVT)</t>
    </r>
  </si>
  <si>
    <t>ANUAL</t>
  </si>
  <si>
    <t xml:space="preserve">          </t>
  </si>
  <si>
    <t>MENSUAL</t>
  </si>
  <si>
    <t>VL MENSUAL</t>
  </si>
  <si>
    <r>
      <rPr>
        <b/>
        <sz val="10"/>
        <rFont val="Arial"/>
        <family val="2"/>
      </rPr>
      <t>CONTROL</t>
    </r>
    <r>
      <rPr>
        <sz val="10"/>
        <rFont val="Arial"/>
        <family val="2"/>
      </rPr>
      <t xml:space="preserve"> Al limite  40% Deduciones y rentas exentas mencionado en articulo 388 E.T  </t>
    </r>
    <r>
      <rPr>
        <b/>
        <sz val="10"/>
        <rFont val="Arial"/>
        <family val="2"/>
      </rPr>
      <t>sin exceder 1.340 anual ($63,067,100); 112 UVT Mensuales ($5,271,280); es decir el 40% del Subtotal 1</t>
    </r>
    <r>
      <rPr>
        <sz val="10"/>
        <rFont val="Arial"/>
        <family val="2"/>
      </rPr>
      <t xml:space="preserve"> (INGRESO NETO)</t>
    </r>
  </si>
  <si>
    <t>40% de ingreso neto</t>
  </si>
  <si>
    <t>Total deduciones y rentas exentas</t>
  </si>
  <si>
    <t>En todo caso el Maximo permitido es de 1,340 UVT Anual - Art 336 E.T  Articulo 1.2.4.1.6 Decreto 1625 de 2016 ($63,067,100 -  2023); valor mensual $5,271,280</t>
  </si>
  <si>
    <t>Ingreso Laboral Mensual Base para Retención en la Fuente</t>
  </si>
  <si>
    <t>Porcentaje fijo retención</t>
  </si>
  <si>
    <t>Retencion en la fuente mensual</t>
  </si>
  <si>
    <t xml:space="preserve">UVT   </t>
  </si>
  <si>
    <t>X</t>
  </si>
  <si>
    <t>RETENCION EN RENTA</t>
  </si>
  <si>
    <t>RETENCION EN ICA</t>
  </si>
  <si>
    <t>BASE</t>
  </si>
  <si>
    <t xml:space="preserve">                                                                                                                                                                                                                                                                                                                                                                                                                                                                                                                                                                                                                                                                                                                                                                                                                                                                                                                                                                                         </t>
  </si>
  <si>
    <t>TARIFA ICA</t>
  </si>
  <si>
    <t xml:space="preserve">La que corresponda al </t>
  </si>
  <si>
    <t>contratista</t>
  </si>
  <si>
    <t>No tiene derecho al 25% renta exenta</t>
  </si>
  <si>
    <t>retencion</t>
  </si>
  <si>
    <t>No aplica tabla Art 383 E.T</t>
  </si>
  <si>
    <t>Retencion a aplicar:</t>
  </si>
  <si>
    <t>Declarante de Renta</t>
  </si>
  <si>
    <t>No Declarante de Renta</t>
  </si>
  <si>
    <t>Totalidad de ingresos renta de trabajo</t>
  </si>
  <si>
    <t>La manifestación anterior bajo gravedad de juramento, establece que el contribuyente debe elegir entre tomar la renta exenta del numeral 10 del articulo 206 del E.T ó llevar los costos y deducciones.  Entonces si su respuesta es NO, significa que opta por la renta exenta del 25%, esta afecta la base de retencion en la fuente y  la tarifa aplicable de acuerdo con lo previsto en el Art. 383 del  E.T  
Si, por el contrario, el contribuyente decide tomar costos y deducciones y la respuesta es SI, la tarifa de retención aplicable sería la prevista en el Art. 392 y 401 de E.T; es decir el 11%  para los contribuyentes Obligados a presentar declaración de renta ó del 10% para los no obligados a presentar declaración de renta. (Concepto DIAN 134 de 1 de marzo de 2024)</t>
  </si>
  <si>
    <r>
      <t xml:space="preserve">3.  Pagos durante el año anterior (2023) a medicina prepagada del trabajador, la esposa y hasta dos hijos, y divididos por los meses a que correspondieron </t>
    </r>
    <r>
      <rPr>
        <b/>
        <sz val="10"/>
        <rFont val="Arial"/>
        <family val="2"/>
      </rPr>
      <t>(este valor no pude exceder de 16 UVT, o sea, 16 x $47,065 = $753,040</t>
    </r>
    <r>
      <rPr>
        <sz val="10"/>
        <rFont val="Arial"/>
        <family val="2"/>
      </rPr>
      <t>)</t>
    </r>
  </si>
  <si>
    <r>
      <t>Yo,________________________________________</t>
    </r>
    <r>
      <rPr>
        <b/>
        <sz val="11"/>
        <color theme="1"/>
        <rFont val="Verdana"/>
        <family val="2"/>
      </rPr>
      <t xml:space="preserve">  </t>
    </r>
    <r>
      <rPr>
        <sz val="11"/>
        <color theme="1"/>
        <rFont val="Verdana"/>
        <family val="2"/>
      </rPr>
      <t xml:space="preserve">persona natural residente en Colombia identificado(a) con cédula de ciudadanía número </t>
    </r>
    <r>
      <rPr>
        <b/>
        <sz val="11"/>
        <color theme="1"/>
        <rFont val="Verdana"/>
        <family val="2"/>
      </rPr>
      <t>___________________</t>
    </r>
    <r>
      <rPr>
        <sz val="11"/>
        <color theme="1"/>
        <rFont val="Verdana"/>
        <family val="2"/>
      </rPr>
      <t xml:space="preserve"> me permito reportar la siguiente información para efectos de la liquidación y retención en la fuente a efectuar en los honorarios que se generen en el contrato de prestación de servicios arriba indicado: 
</t>
    </r>
  </si>
  <si>
    <t>(Si su respuesta es si, anexar copia de la resolución, comprobante de pago de la mesada pensional o soporte que lo exonere de la obligación de cotizar por concepto de pensión)</t>
  </si>
  <si>
    <t>Que de acuerdo con el articulo 41 y 89 de la Ley 1020 de 2019; artículo 18 de la ley 1819 de 2016; articulo 388 E.T y Ley 2277 dde 2022 modificatorio de los artículos 336, 383 y 387, solicito tener en cuenta para la depuración de la base gravable para aplicar retención en la fuente los siguientes factores para lo cual adjunto los soportes requeridos así:   (Nota:  la sumatoria de todos los factores solicitados seran tenidos en cuenta de acuerdo con el tope individualmente establecido y  hasta el monto total que corresponda al 40% de los ingresos del periodo objeto de depuración, sin que supere 1,340 UVT anuales - Art. 336 E.T)</t>
  </si>
  <si>
    <t>ENTIDAD FINANCIERA
(Con la cual se tiene la cuenta AFC o AVP. Anexar certificación.)</t>
  </si>
  <si>
    <t>10 . PAGO DE MEDICINA PREPAGADA O PLANES COMPLEMENTARIOS DE SALUD
(para titular, cónyuge, y hasta dos hijos)</t>
  </si>
  <si>
    <r>
      <rPr>
        <b/>
        <u/>
        <sz val="11"/>
        <rFont val="Verdana"/>
        <family val="2"/>
      </rPr>
      <t>Decreto 2231 de 2023</t>
    </r>
    <r>
      <rPr>
        <b/>
        <sz val="11"/>
        <rFont val="Verdana"/>
        <family val="2"/>
      </rPr>
      <t>:  De conformidad con el numeral 6 del articulo 1.2.4.1.6, y con el parágrafo 4 artículo 1.2.4.1.17 del Decreto 1625 de 2016, tomará Costos y Deducciones asociados a las rentas percibidas?</t>
    </r>
  </si>
  <si>
    <r>
      <rPr>
        <b/>
        <sz val="11"/>
        <color theme="1"/>
        <rFont val="Verdana"/>
        <family val="2"/>
      </rPr>
      <t xml:space="preserve">Nota:  
</t>
    </r>
    <r>
      <rPr>
        <sz val="11"/>
        <color theme="1"/>
        <rFont val="Verdana"/>
        <family val="2"/>
      </rPr>
      <t>Cualquier modificación, para adicionar o eliminar un concepto, requiere del diligenciamiento completo de este formulario.
Los datos proporcionados serán tratados de acuerdo a la política de tratamiento de datos personales del MVCT.
Link: https://www.minvivienda.gov.co/sites/default/files/procesos/0783_2021.pdf</t>
    </r>
  </si>
  <si>
    <t xml:space="preserve">ii)  Certifico que los intereses pagados corresponden a el crédito de vivienda de mi casa de habitación.
Los certificados sobre intereses pagados en la adquisición de vivienda o costo financiero en los contratos leasing, al igual que los certificados en los que conste pagos de salud de que trata el articulo 387 de E.T deberán presentarse a más tardar el quince (15) de abril de cada año.  
En consecuencia la vigencia de los certificado será la indicada en el párrafo anterior.
</t>
  </si>
  <si>
    <t>Versión:  11</t>
  </si>
  <si>
    <r>
      <t xml:space="preserve">FORMATO: </t>
    </r>
    <r>
      <rPr>
        <sz val="12"/>
        <color theme="1"/>
        <rFont val="Verdana"/>
        <family val="2"/>
      </rPr>
      <t>DE IDENTIFICACIÓN TRIBUTARIA PERSONA NATURAL 
CON CONTRATO POR HONORARIOS Y PRESTACIÓN DE SERVICIOS PERSONALES</t>
    </r>
    <r>
      <rPr>
        <b/>
        <sz val="12"/>
        <color theme="1"/>
        <rFont val="Verdana"/>
        <family val="2"/>
      </rPr>
      <t xml:space="preserve">
PROCESO: </t>
    </r>
    <r>
      <rPr>
        <sz val="12"/>
        <color theme="1"/>
        <rFont val="Verdana"/>
        <family val="2"/>
      </rPr>
      <t>GESTIÓN FINANCIERA</t>
    </r>
  </si>
  <si>
    <t>Fecha:10-04-2024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</si>
</sst>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 #,##0.00_-;\-&quot;$&quot;\ * #,##0.00_-;_-&quot;$&quot;\ * &quot;-&quot;??_-;_-@_-"/>
    <numFmt numFmtId="43" formatCode="_-* #,##0.00_-;\-* #,##0.00_-;_-* &quot;-&quot;??_-;_-@_-"/>
    <numFmt numFmtId="164" formatCode="_ * #,##0_ ;_ * \-#,##0_ ;_ * &quot;-&quot;??_ ;_ @_ "/>
    <numFmt numFmtId="165" formatCode="_ &quot;$&quot;\ * #,##0_ ;_ &quot;$&quot;\ * \-#,##0_ ;_ &quot;$&quot;\ * &quot;-&quot;??_ ;_ @_ "/>
    <numFmt numFmtId="166" formatCode="_(* #,##0_);_(* \(#,##0\);_(* &quot;-&quot;_);_(@_)"/>
    <numFmt numFmtId="167" formatCode="_(* #,##0.000_);_(* \(#,##0.000\);_(* &quot;-&quot;??_);_(@_)"/>
    <numFmt numFmtId="168" formatCode="_(* #,##0_);_(* \(#,##0\);_(* &quot;-&quot;??_);_(@_)"/>
    <numFmt numFmtId="169" formatCode="_-* #,##0_-;\-* #,##0_-;_-* &quot;-&quot;??_-;_-@_-"/>
    <numFmt numFmtId="170" formatCode="_(&quot;$&quot;\ * #,##0_);_(&quot;$&quot;\ * \(#,##0\);_(&quot;$&quot;\ * &quot;-&quot;??_);_(@_)"/>
  </numFmts>
  <fonts count="32" x14ac:knownFonts="1">
    <font>
      <sz val="11"/>
      <color theme="1"/>
      <name val="Calibri"/>
      <family val="2"/>
      <scheme val="minor"/>
    </font>
    <font>
      <sz val="11"/>
      <color theme="1"/>
      <name val="Arial Narrow"/>
      <family val="2"/>
    </font>
    <font>
      <b/>
      <sz val="12"/>
      <color theme="1"/>
      <name val="Arial"/>
      <family val="2"/>
    </font>
    <font>
      <sz val="11"/>
      <color theme="1"/>
      <name val="Calibri"/>
      <family val="2"/>
      <scheme val="minor"/>
    </font>
    <font>
      <b/>
      <sz val="8"/>
      <color theme="1"/>
      <name val="Arial"/>
      <family val="2"/>
    </font>
    <font>
      <u/>
      <sz val="11"/>
      <color theme="10"/>
      <name val="Calibri"/>
      <family val="2"/>
      <scheme val="minor"/>
    </font>
    <font>
      <sz val="11"/>
      <color rgb="FFFF000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Arial"/>
      <family val="2"/>
    </font>
    <font>
      <b/>
      <sz val="10"/>
      <color theme="0"/>
      <name val="Arial"/>
      <family val="2"/>
    </font>
    <font>
      <b/>
      <sz val="10"/>
      <name val="Arial"/>
      <family val="2"/>
    </font>
    <font>
      <b/>
      <i/>
      <sz val="10"/>
      <name val="Arial"/>
      <family val="2"/>
    </font>
    <font>
      <sz val="10"/>
      <color rgb="FFFF0000"/>
      <name val="Arial"/>
      <family val="2"/>
    </font>
    <font>
      <sz val="11"/>
      <name val="Calibri"/>
      <family val="2"/>
      <scheme val="minor"/>
    </font>
    <font>
      <b/>
      <sz val="11"/>
      <name val="Calibri"/>
      <family val="2"/>
      <scheme val="minor"/>
    </font>
    <font>
      <b/>
      <sz val="12"/>
      <name val="Calibri"/>
      <family val="2"/>
      <scheme val="minor"/>
    </font>
    <font>
      <sz val="10"/>
      <color indexed="8"/>
      <name val="Arial"/>
      <family val="2"/>
    </font>
    <font>
      <b/>
      <sz val="10"/>
      <color indexed="8"/>
      <name val="Arial"/>
      <family val="2"/>
    </font>
    <font>
      <b/>
      <sz val="12"/>
      <color indexed="8"/>
      <name val="Arial"/>
      <family val="2"/>
    </font>
    <font>
      <b/>
      <sz val="9"/>
      <color indexed="81"/>
      <name val="Tahoma"/>
      <family val="2"/>
    </font>
    <font>
      <b/>
      <sz val="9"/>
      <color indexed="10"/>
      <name val="Tahoma"/>
      <family val="2"/>
    </font>
    <font>
      <b/>
      <sz val="11"/>
      <color theme="1"/>
      <name val="Verdana"/>
      <family val="2"/>
    </font>
    <font>
      <sz val="11"/>
      <color theme="1"/>
      <name val="Verdana"/>
      <family val="2"/>
    </font>
    <font>
      <b/>
      <sz val="11"/>
      <name val="Verdana"/>
      <family val="2"/>
    </font>
    <font>
      <sz val="11"/>
      <name val="Verdana"/>
      <family val="2"/>
    </font>
    <font>
      <u/>
      <sz val="11"/>
      <color theme="10"/>
      <name val="Verdana"/>
      <family val="2"/>
    </font>
    <font>
      <b/>
      <u/>
      <sz val="11"/>
      <name val="Verdana"/>
      <family val="2"/>
    </font>
    <font>
      <b/>
      <sz val="12"/>
      <color theme="1"/>
      <name val="Verdana"/>
      <family val="2"/>
    </font>
    <font>
      <sz val="12"/>
      <color theme="1"/>
      <name val="Verdana"/>
      <family val="2"/>
    </font>
  </fonts>
  <fills count="13">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303C18"/>
        <bgColor indexed="26"/>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31">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s>
  <cellStyleXfs count="7">
    <xf numFmtId="0" fontId="0" fillId="0" borderId="0"/>
    <xf numFmtId="44"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xf numFmtId="0" fontId="11" fillId="0" borderId="0"/>
  </cellStyleXfs>
  <cellXfs count="198">
    <xf numFmtId="0" fontId="0" fillId="0" borderId="0" xfId="0"/>
    <xf numFmtId="0" fontId="1" fillId="0" borderId="0" xfId="0" applyFont="1"/>
    <xf numFmtId="0" fontId="1" fillId="4" borderId="0" xfId="0" applyFont="1" applyFill="1"/>
    <xf numFmtId="49" fontId="1" fillId="0" borderId="0" xfId="0" applyNumberFormat="1" applyFont="1"/>
    <xf numFmtId="49" fontId="1" fillId="4" borderId="0" xfId="0" applyNumberFormat="1" applyFont="1" applyFill="1"/>
    <xf numFmtId="0" fontId="2" fillId="0" borderId="2" xfId="0" applyFont="1" applyBorder="1" applyAlignment="1">
      <alignment horizontal="center" vertical="center" wrapText="1"/>
    </xf>
    <xf numFmtId="39" fontId="4" fillId="0" borderId="2" xfId="1" applyNumberFormat="1" applyFont="1" applyFill="1" applyBorder="1" applyAlignment="1">
      <alignment wrapText="1"/>
    </xf>
    <xf numFmtId="164" fontId="3" fillId="4" borderId="0" xfId="3" applyNumberFormat="1" applyFont="1" applyFill="1"/>
    <xf numFmtId="164" fontId="9" fillId="4" borderId="0" xfId="3" applyNumberFormat="1" applyFont="1" applyFill="1"/>
    <xf numFmtId="0" fontId="13" fillId="4" borderId="0" xfId="6" applyFont="1" applyFill="1" applyAlignment="1">
      <alignment vertical="center"/>
    </xf>
    <xf numFmtId="165" fontId="11" fillId="4" borderId="0" xfId="1" applyNumberFormat="1" applyFont="1" applyFill="1"/>
    <xf numFmtId="164" fontId="7" fillId="4" borderId="0" xfId="3" applyNumberFormat="1" applyFont="1" applyFill="1"/>
    <xf numFmtId="165" fontId="13" fillId="4" borderId="0" xfId="1" applyNumberFormat="1" applyFont="1" applyFill="1" applyBorder="1" applyAlignment="1">
      <alignment vertical="center"/>
    </xf>
    <xf numFmtId="3" fontId="13" fillId="4" borderId="0" xfId="6" applyNumberFormat="1" applyFont="1" applyFill="1" applyAlignment="1">
      <alignment vertical="center"/>
    </xf>
    <xf numFmtId="41" fontId="3" fillId="4" borderId="0" xfId="4" applyFont="1" applyFill="1"/>
    <xf numFmtId="0" fontId="0" fillId="4" borderId="0" xfId="0" applyFill="1"/>
    <xf numFmtId="9" fontId="3" fillId="4" borderId="0" xfId="5" applyFont="1" applyFill="1"/>
    <xf numFmtId="9" fontId="0" fillId="4" borderId="0" xfId="0" applyNumberFormat="1" applyFill="1"/>
    <xf numFmtId="164" fontId="9" fillId="4" borderId="0" xfId="0" applyNumberFormat="1" applyFont="1" applyFill="1"/>
    <xf numFmtId="0" fontId="9" fillId="4" borderId="0" xfId="0" applyFont="1" applyFill="1"/>
    <xf numFmtId="167" fontId="3" fillId="4" borderId="0" xfId="3" applyNumberFormat="1" applyFont="1" applyFill="1"/>
    <xf numFmtId="164" fontId="0" fillId="4" borderId="0" xfId="0" applyNumberFormat="1" applyFill="1"/>
    <xf numFmtId="165" fontId="11" fillId="4" borderId="0" xfId="1" applyNumberFormat="1" applyFont="1" applyFill="1" applyBorder="1"/>
    <xf numFmtId="41" fontId="13" fillId="4" borderId="0" xfId="4" applyFont="1" applyFill="1" applyAlignment="1">
      <alignment vertical="center"/>
    </xf>
    <xf numFmtId="168" fontId="9" fillId="4" borderId="0" xfId="3" applyNumberFormat="1" applyFont="1" applyFill="1"/>
    <xf numFmtId="0" fontId="13" fillId="4" borderId="0" xfId="6" applyFont="1" applyFill="1" applyAlignment="1">
      <alignment horizontal="left" vertical="center"/>
    </xf>
    <xf numFmtId="165" fontId="13" fillId="4" borderId="0" xfId="1" applyNumberFormat="1" applyFont="1" applyFill="1" applyBorder="1" applyAlignment="1">
      <alignment horizontal="center" vertical="center"/>
    </xf>
    <xf numFmtId="164" fontId="9" fillId="4" borderId="0" xfId="3" applyNumberFormat="1" applyFont="1" applyFill="1" applyAlignment="1">
      <alignment horizontal="center"/>
    </xf>
    <xf numFmtId="164" fontId="16" fillId="4" borderId="0" xfId="3" applyNumberFormat="1" applyFont="1" applyFill="1"/>
    <xf numFmtId="165" fontId="11" fillId="4" borderId="0" xfId="1" applyNumberFormat="1" applyFont="1" applyFill="1" applyAlignment="1">
      <alignment horizontal="left"/>
    </xf>
    <xf numFmtId="3" fontId="13" fillId="4" borderId="0" xfId="6" applyNumberFormat="1" applyFont="1" applyFill="1" applyAlignment="1">
      <alignment horizontal="left" vertical="center"/>
    </xf>
    <xf numFmtId="164" fontId="8" fillId="12" borderId="28" xfId="3" applyNumberFormat="1" applyFont="1" applyFill="1" applyBorder="1"/>
    <xf numFmtId="9" fontId="8" fillId="4" borderId="0" xfId="5" applyFont="1" applyFill="1" applyBorder="1"/>
    <xf numFmtId="164" fontId="8" fillId="12" borderId="29" xfId="3" applyNumberFormat="1" applyFont="1" applyFill="1" applyBorder="1"/>
    <xf numFmtId="164" fontId="8" fillId="4" borderId="0" xfId="3" applyNumberFormat="1" applyFont="1" applyFill="1"/>
    <xf numFmtId="0" fontId="8" fillId="4" borderId="0" xfId="0" applyFont="1" applyFill="1"/>
    <xf numFmtId="164" fontId="8" fillId="4" borderId="0" xfId="3" applyNumberFormat="1" applyFont="1" applyFill="1" applyAlignment="1">
      <alignment horizontal="right"/>
    </xf>
    <xf numFmtId="164" fontId="17" fillId="4" borderId="29" xfId="3" applyNumberFormat="1" applyFont="1" applyFill="1" applyBorder="1"/>
    <xf numFmtId="170" fontId="18" fillId="9" borderId="30" xfId="1" applyNumberFormat="1" applyFont="1" applyFill="1" applyBorder="1"/>
    <xf numFmtId="164" fontId="8" fillId="4" borderId="0" xfId="0" applyNumberFormat="1" applyFont="1" applyFill="1"/>
    <xf numFmtId="170" fontId="0" fillId="4" borderId="0" xfId="0" applyNumberFormat="1" applyFill="1"/>
    <xf numFmtId="168" fontId="3" fillId="4" borderId="0" xfId="3" applyNumberFormat="1" applyFont="1" applyFill="1"/>
    <xf numFmtId="164" fontId="18" fillId="9" borderId="0" xfId="3" applyNumberFormat="1" applyFont="1" applyFill="1" applyAlignment="1">
      <alignment horizontal="center"/>
    </xf>
    <xf numFmtId="164" fontId="17" fillId="4" borderId="0" xfId="3" applyNumberFormat="1" applyFont="1" applyFill="1"/>
    <xf numFmtId="10" fontId="11" fillId="4" borderId="0" xfId="5" applyNumberFormat="1" applyFont="1" applyFill="1"/>
    <xf numFmtId="43" fontId="3" fillId="4" borderId="0" xfId="4" applyNumberFormat="1" applyFont="1" applyFill="1"/>
    <xf numFmtId="164" fontId="17" fillId="9" borderId="0" xfId="3" applyNumberFormat="1" applyFont="1" applyFill="1"/>
    <xf numFmtId="0" fontId="8" fillId="4" borderId="0" xfId="0" applyFont="1" applyFill="1" applyAlignment="1">
      <alignment horizontal="right"/>
    </xf>
    <xf numFmtId="41" fontId="8" fillId="4" borderId="0" xfId="4" applyFont="1" applyFill="1"/>
    <xf numFmtId="0" fontId="8" fillId="9" borderId="0" xfId="0" applyFont="1" applyFill="1"/>
    <xf numFmtId="164" fontId="17" fillId="9" borderId="30" xfId="3" applyNumberFormat="1" applyFont="1" applyFill="1" applyBorder="1"/>
    <xf numFmtId="170" fontId="7" fillId="4" borderId="0" xfId="0" applyNumberFormat="1" applyFont="1" applyFill="1"/>
    <xf numFmtId="165" fontId="0" fillId="4" borderId="0" xfId="0" applyNumberFormat="1" applyFill="1"/>
    <xf numFmtId="166" fontId="0" fillId="4" borderId="0" xfId="0" applyNumberFormat="1" applyFill="1"/>
    <xf numFmtId="9" fontId="16" fillId="10" borderId="0" xfId="5" applyFont="1" applyFill="1"/>
    <xf numFmtId="164" fontId="0" fillId="4" borderId="0" xfId="3" applyNumberFormat="1" applyFont="1" applyFill="1"/>
    <xf numFmtId="164" fontId="8" fillId="9" borderId="0" xfId="3" applyNumberFormat="1" applyFont="1" applyFill="1"/>
    <xf numFmtId="9" fontId="8" fillId="9" borderId="0" xfId="0" applyNumberFormat="1" applyFont="1" applyFill="1"/>
    <xf numFmtId="10" fontId="16" fillId="10" borderId="0" xfId="5" applyNumberFormat="1" applyFont="1" applyFill="1" applyAlignment="1">
      <alignment horizontal="left" indent="2"/>
    </xf>
    <xf numFmtId="49" fontId="24" fillId="6" borderId="2" xfId="0" applyNumberFormat="1" applyFont="1" applyFill="1" applyBorder="1" applyAlignment="1">
      <alignment vertical="center" wrapText="1"/>
    </xf>
    <xf numFmtId="0" fontId="26" fillId="0" borderId="2" xfId="0" applyFont="1" applyBorder="1" applyAlignment="1">
      <alignment horizontal="center" vertical="center" wrapText="1"/>
    </xf>
    <xf numFmtId="0" fontId="26" fillId="0" borderId="4" xfId="0" applyFont="1" applyBorder="1" applyAlignment="1">
      <alignment vertical="center" wrapText="1"/>
    </xf>
    <xf numFmtId="0" fontId="24" fillId="0" borderId="2" xfId="0" applyFont="1" applyBorder="1"/>
    <xf numFmtId="49" fontId="24" fillId="4" borderId="2" xfId="0" applyNumberFormat="1" applyFont="1" applyFill="1" applyBorder="1" applyAlignment="1">
      <alignment horizontal="center" vertical="distributed" wrapText="1"/>
    </xf>
    <xf numFmtId="49" fontId="24" fillId="2" borderId="2" xfId="0" applyNumberFormat="1" applyFont="1" applyFill="1" applyBorder="1" applyAlignment="1">
      <alignment horizontal="center" vertical="distributed" wrapText="1"/>
    </xf>
    <xf numFmtId="49" fontId="24" fillId="4" borderId="2" xfId="0" applyNumberFormat="1" applyFont="1" applyFill="1" applyBorder="1" applyAlignment="1">
      <alignment horizontal="center" vertical="distributed"/>
    </xf>
    <xf numFmtId="0" fontId="24" fillId="6" borderId="2" xfId="0" applyFont="1" applyFill="1" applyBorder="1" applyAlignment="1">
      <alignment horizontal="center" vertical="center" wrapText="1"/>
    </xf>
    <xf numFmtId="0" fontId="24" fillId="4" borderId="2" xfId="0" applyFont="1" applyFill="1" applyBorder="1" applyAlignment="1">
      <alignment horizontal="center" wrapText="1"/>
    </xf>
    <xf numFmtId="0" fontId="24" fillId="4"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vertical="center" wrapText="1"/>
    </xf>
    <xf numFmtId="0" fontId="24" fillId="2" borderId="4" xfId="0" applyFont="1" applyFill="1" applyBorder="1" applyAlignment="1">
      <alignment vertical="center" wrapText="1"/>
    </xf>
    <xf numFmtId="0" fontId="24" fillId="6" borderId="2" xfId="0" applyFont="1" applyFill="1" applyBorder="1" applyAlignment="1">
      <alignment horizontal="center" vertical="center"/>
    </xf>
    <xf numFmtId="0" fontId="24" fillId="0" borderId="2" xfId="0" applyFont="1" applyBorder="1" applyAlignment="1">
      <alignment horizontal="center" vertical="center"/>
    </xf>
    <xf numFmtId="0" fontId="24" fillId="2" borderId="2" xfId="0" applyFont="1" applyFill="1" applyBorder="1" applyAlignment="1">
      <alignment horizontal="center" vertical="center"/>
    </xf>
    <xf numFmtId="0" fontId="24" fillId="2" borderId="2" xfId="0" applyFont="1" applyFill="1" applyBorder="1" applyAlignment="1">
      <alignment horizontal="center" wrapText="1"/>
    </xf>
    <xf numFmtId="0" fontId="26" fillId="5" borderId="2" xfId="0" applyFont="1" applyFill="1" applyBorder="1" applyAlignment="1">
      <alignment horizontal="center" vertical="center"/>
    </xf>
    <xf numFmtId="0" fontId="25" fillId="0" borderId="2" xfId="0" applyFont="1" applyBorder="1" applyAlignment="1">
      <alignment horizontal="left" vertical="center"/>
    </xf>
    <xf numFmtId="0" fontId="25" fillId="0" borderId="2" xfId="0" applyFont="1" applyBorder="1"/>
    <xf numFmtId="0" fontId="24" fillId="4" borderId="2" xfId="0" applyFont="1" applyFill="1" applyBorder="1" applyAlignment="1">
      <alignment horizontal="center" vertical="center"/>
    </xf>
    <xf numFmtId="0" fontId="25" fillId="0" borderId="3" xfId="0" applyFont="1" applyBorder="1" applyAlignment="1">
      <alignment horizontal="center"/>
    </xf>
    <xf numFmtId="0" fontId="25" fillId="0" borderId="1" xfId="0" applyFont="1" applyBorder="1"/>
    <xf numFmtId="0" fontId="25" fillId="0" borderId="4" xfId="0" applyFont="1" applyBorder="1"/>
    <xf numFmtId="0" fontId="24" fillId="0" borderId="2" xfId="0" applyFont="1" applyBorder="1" applyAlignment="1">
      <alignment horizontal="center"/>
    </xf>
    <xf numFmtId="0" fontId="25" fillId="0" borderId="2" xfId="0" applyFont="1" applyBorder="1" applyAlignment="1">
      <alignment horizontal="center"/>
    </xf>
    <xf numFmtId="0" fontId="25" fillId="0" borderId="2" xfId="0" applyFont="1" applyBorder="1" applyAlignment="1">
      <alignment horizontal="center" vertical="center"/>
    </xf>
    <xf numFmtId="0" fontId="25" fillId="4" borderId="2" xfId="0" applyFont="1" applyFill="1" applyBorder="1" applyAlignment="1">
      <alignment horizontal="center" vertical="center"/>
    </xf>
    <xf numFmtId="0" fontId="24" fillId="4" borderId="2" xfId="0" applyFont="1" applyFill="1" applyBorder="1" applyAlignment="1">
      <alignment horizontal="justify" vertical="center" wrapText="1"/>
    </xf>
    <xf numFmtId="0" fontId="24" fillId="2" borderId="2" xfId="0" applyFont="1" applyFill="1" applyBorder="1" applyAlignment="1">
      <alignment horizontal="left" vertical="center" wrapText="1"/>
    </xf>
    <xf numFmtId="0" fontId="25" fillId="2" borderId="2" xfId="0" applyFont="1" applyFill="1" applyBorder="1" applyAlignment="1">
      <alignment horizontal="justify" vertical="justify" wrapText="1"/>
    </xf>
    <xf numFmtId="0" fontId="24" fillId="3" borderId="2" xfId="0" applyFont="1" applyFill="1" applyBorder="1" applyAlignment="1">
      <alignment horizontal="center" vertical="center"/>
    </xf>
    <xf numFmtId="0" fontId="25" fillId="4" borderId="2" xfId="0" applyFont="1" applyFill="1" applyBorder="1" applyAlignment="1">
      <alignment horizontal="justify" vertical="center"/>
    </xf>
    <xf numFmtId="0" fontId="24" fillId="6" borderId="2" xfId="0" applyFont="1" applyFill="1" applyBorder="1" applyAlignment="1">
      <alignment horizontal="left" vertical="center" wrapText="1"/>
    </xf>
    <xf numFmtId="0" fontId="24" fillId="6" borderId="2" xfId="0" applyFont="1" applyFill="1" applyBorder="1" applyAlignment="1">
      <alignment horizontal="center" vertical="center" wrapText="1"/>
    </xf>
    <xf numFmtId="0" fontId="25" fillId="4" borderId="3"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25" fillId="4" borderId="4" xfId="0" applyFont="1" applyFill="1" applyBorder="1" applyAlignment="1">
      <alignment horizontal="left" vertical="center" wrapText="1"/>
    </xf>
    <xf numFmtId="0" fontId="25" fillId="4" borderId="2" xfId="0" applyFont="1" applyFill="1" applyBorder="1" applyAlignment="1">
      <alignment horizontal="justify" vertical="center" wrapText="1"/>
    </xf>
    <xf numFmtId="0" fontId="30" fillId="0" borderId="2" xfId="0" applyFont="1" applyBorder="1" applyAlignment="1">
      <alignment horizontal="center" vertical="center" wrapText="1"/>
    </xf>
    <xf numFmtId="0" fontId="6" fillId="0" borderId="2" xfId="0" applyFont="1" applyBorder="1" applyAlignment="1">
      <alignment horizontal="center"/>
    </xf>
    <xf numFmtId="49" fontId="24" fillId="2" borderId="2" xfId="0" applyNumberFormat="1" applyFont="1" applyFill="1" applyBorder="1" applyAlignment="1">
      <alignment horizontal="center" vertical="distributed" wrapText="1"/>
    </xf>
    <xf numFmtId="0" fontId="2" fillId="6" borderId="2" xfId="0" applyFont="1" applyFill="1" applyBorder="1" applyAlignment="1">
      <alignment horizontal="center" vertical="center" wrapText="1"/>
    </xf>
    <xf numFmtId="49" fontId="25" fillId="0" borderId="2" xfId="0" applyNumberFormat="1" applyFont="1" applyBorder="1" applyAlignment="1">
      <alignment horizontal="justify" vertical="center" wrapText="1"/>
    </xf>
    <xf numFmtId="49" fontId="25" fillId="0" borderId="2" xfId="0" applyNumberFormat="1" applyFont="1" applyBorder="1" applyAlignment="1">
      <alignment horizontal="justify" vertical="center"/>
    </xf>
    <xf numFmtId="0" fontId="24" fillId="5" borderId="2" xfId="0" applyFont="1" applyFill="1" applyBorder="1" applyAlignment="1">
      <alignment horizontal="left" vertical="center" wrapText="1"/>
    </xf>
    <xf numFmtId="0" fontId="25" fillId="0" borderId="5" xfId="0" applyFont="1" applyBorder="1" applyAlignment="1">
      <alignment horizontal="left" vertical="top" wrapText="1"/>
    </xf>
    <xf numFmtId="0" fontId="24" fillId="0" borderId="2" xfId="0" applyFont="1" applyBorder="1" applyAlignment="1">
      <alignment horizontal="justify" vertical="center" wrapText="1"/>
    </xf>
    <xf numFmtId="0" fontId="25" fillId="0" borderId="2" xfId="0" applyFont="1" applyBorder="1" applyAlignment="1">
      <alignment horizontal="justify" vertical="center" wrapText="1"/>
    </xf>
    <xf numFmtId="0" fontId="25" fillId="0" borderId="2" xfId="0" applyFont="1" applyBorder="1" applyAlignment="1">
      <alignment horizontal="justify" wrapText="1"/>
    </xf>
    <xf numFmtId="0" fontId="25" fillId="0" borderId="3" xfId="0" applyFont="1" applyBorder="1" applyAlignment="1">
      <alignment horizontal="center"/>
    </xf>
    <xf numFmtId="0" fontId="25" fillId="0" borderId="1" xfId="0" applyFont="1" applyBorder="1" applyAlignment="1">
      <alignment horizontal="center"/>
    </xf>
    <xf numFmtId="0" fontId="24" fillId="0" borderId="3" xfId="0" applyFont="1" applyBorder="1" applyAlignment="1">
      <alignment horizontal="center"/>
    </xf>
    <xf numFmtId="0" fontId="24" fillId="0" borderId="1" xfId="0" applyFont="1" applyBorder="1" applyAlignment="1">
      <alignment horizontal="center"/>
    </xf>
    <xf numFmtId="0" fontId="28" fillId="0" borderId="3" xfId="2" applyFont="1" applyBorder="1" applyAlignment="1">
      <alignment horizontal="center"/>
    </xf>
    <xf numFmtId="0" fontId="26" fillId="5" borderId="3" xfId="0" applyFont="1" applyFill="1" applyBorder="1" applyAlignment="1">
      <alignment horizontal="justify" vertical="justify" wrapText="1"/>
    </xf>
    <xf numFmtId="0" fontId="27" fillId="5" borderId="1" xfId="0" applyFont="1" applyFill="1" applyBorder="1" applyAlignment="1">
      <alignment horizontal="justify" vertical="justify" wrapText="1"/>
    </xf>
    <xf numFmtId="0" fontId="27" fillId="5" borderId="4" xfId="0" applyFont="1" applyFill="1" applyBorder="1" applyAlignment="1">
      <alignment horizontal="justify" vertical="justify" wrapText="1"/>
    </xf>
    <xf numFmtId="0" fontId="26" fillId="5" borderId="3"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26" fillId="5" borderId="4" xfId="0" applyFont="1" applyFill="1" applyBorder="1" applyAlignment="1">
      <alignment horizontal="justify" vertical="center" wrapText="1"/>
    </xf>
    <xf numFmtId="49" fontId="1" fillId="4" borderId="6" xfId="0" applyNumberFormat="1" applyFont="1" applyFill="1" applyBorder="1" applyAlignment="1">
      <alignment horizontal="center" wrapText="1"/>
    </xf>
    <xf numFmtId="0" fontId="24" fillId="2" borderId="3"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4" fillId="0" borderId="2" xfId="0" applyFont="1" applyBorder="1" applyAlignment="1">
      <alignment horizontal="center" vertical="center" wrapText="1"/>
    </xf>
    <xf numFmtId="0" fontId="25" fillId="4" borderId="2" xfId="0" applyFont="1" applyFill="1" applyBorder="1" applyAlignment="1">
      <alignment horizontal="justify" vertical="justify" wrapText="1"/>
    </xf>
    <xf numFmtId="0" fontId="25" fillId="4" borderId="2" xfId="0" applyFont="1" applyFill="1" applyBorder="1" applyAlignment="1">
      <alignment horizontal="left" vertical="center" wrapText="1"/>
    </xf>
    <xf numFmtId="0" fontId="24" fillId="3" borderId="2" xfId="0" applyFont="1" applyFill="1" applyBorder="1" applyAlignment="1">
      <alignment horizontal="center" vertical="center" wrapText="1"/>
    </xf>
    <xf numFmtId="0" fontId="11" fillId="7" borderId="8" xfId="6" applyFill="1" applyBorder="1" applyAlignment="1">
      <alignment horizontal="left" vertical="center" wrapText="1"/>
    </xf>
    <xf numFmtId="0" fontId="11" fillId="7" borderId="9" xfId="6" applyFill="1" applyBorder="1" applyAlignment="1">
      <alignment horizontal="left" vertical="center" wrapText="1"/>
    </xf>
    <xf numFmtId="165" fontId="11" fillId="7" borderId="9" xfId="1" applyNumberFormat="1" applyFont="1" applyFill="1" applyBorder="1" applyAlignment="1">
      <alignment horizontal="center" vertical="center"/>
    </xf>
    <xf numFmtId="165" fontId="11" fillId="7" borderId="10" xfId="1" applyNumberFormat="1" applyFont="1" applyFill="1" applyBorder="1" applyAlignment="1">
      <alignment horizontal="center" vertical="center"/>
    </xf>
    <xf numFmtId="0" fontId="10" fillId="7" borderId="0" xfId="0" applyFont="1" applyFill="1" applyAlignment="1">
      <alignment horizontal="center"/>
    </xf>
    <xf numFmtId="17" fontId="12" fillId="8" borderId="3" xfId="6" applyNumberFormat="1" applyFont="1" applyFill="1" applyBorder="1" applyAlignment="1">
      <alignment horizontal="center" vertical="center"/>
    </xf>
    <xf numFmtId="17" fontId="12" fillId="8" borderId="1" xfId="6" applyNumberFormat="1" applyFont="1" applyFill="1" applyBorder="1" applyAlignment="1">
      <alignment horizontal="center" vertical="center"/>
    </xf>
    <xf numFmtId="17" fontId="12" fillId="8" borderId="4" xfId="6" applyNumberFormat="1" applyFont="1" applyFill="1" applyBorder="1" applyAlignment="1">
      <alignment horizontal="center" vertical="center"/>
    </xf>
    <xf numFmtId="17" fontId="13" fillId="4" borderId="0" xfId="6" applyNumberFormat="1" applyFont="1" applyFill="1" applyAlignment="1">
      <alignment horizontal="center" vertical="center"/>
    </xf>
    <xf numFmtId="164" fontId="11" fillId="4" borderId="0" xfId="3" applyNumberFormat="1" applyFont="1" applyFill="1" applyBorder="1" applyAlignment="1">
      <alignment horizontal="center" vertical="center"/>
    </xf>
    <xf numFmtId="165" fontId="13" fillId="4" borderId="7" xfId="1" applyNumberFormat="1" applyFont="1" applyFill="1" applyBorder="1" applyAlignment="1">
      <alignment horizontal="center" vertical="center"/>
    </xf>
    <xf numFmtId="0" fontId="11" fillId="7" borderId="10" xfId="6" applyFill="1" applyBorder="1" applyAlignment="1">
      <alignment horizontal="left" vertical="center" wrapText="1"/>
    </xf>
    <xf numFmtId="165" fontId="11" fillId="7" borderId="11" xfId="1" applyNumberFormat="1" applyFont="1" applyFill="1" applyBorder="1" applyAlignment="1">
      <alignment horizontal="center" vertical="center"/>
    </xf>
    <xf numFmtId="0" fontId="13" fillId="7" borderId="12" xfId="6" applyFont="1" applyFill="1" applyBorder="1" applyAlignment="1">
      <alignment horizontal="left" vertical="center"/>
    </xf>
    <xf numFmtId="0" fontId="13" fillId="7" borderId="13" xfId="6" applyFont="1" applyFill="1" applyBorder="1" applyAlignment="1">
      <alignment horizontal="left" vertical="center"/>
    </xf>
    <xf numFmtId="0" fontId="13" fillId="7" borderId="14" xfId="6" applyFont="1" applyFill="1" applyBorder="1" applyAlignment="1">
      <alignment horizontal="left" vertical="center"/>
    </xf>
    <xf numFmtId="165" fontId="13" fillId="7" borderId="15" xfId="1" applyNumberFormat="1" applyFont="1" applyFill="1" applyBorder="1" applyAlignment="1">
      <alignment horizontal="center" vertical="center"/>
    </xf>
    <xf numFmtId="165" fontId="13" fillId="7" borderId="13" xfId="1" applyNumberFormat="1" applyFont="1" applyFill="1" applyBorder="1" applyAlignment="1">
      <alignment horizontal="center" vertical="center"/>
    </xf>
    <xf numFmtId="165" fontId="13" fillId="7" borderId="14" xfId="1" applyNumberFormat="1" applyFont="1" applyFill="1" applyBorder="1" applyAlignment="1">
      <alignment horizontal="center" vertical="center"/>
    </xf>
    <xf numFmtId="0" fontId="11" fillId="7" borderId="18" xfId="6" applyFill="1" applyBorder="1" applyAlignment="1">
      <alignment horizontal="justify" vertical="center" wrapText="1"/>
    </xf>
    <xf numFmtId="0" fontId="11" fillId="7" borderId="19" xfId="6" applyFill="1" applyBorder="1" applyAlignment="1">
      <alignment horizontal="justify" vertical="center" wrapText="1"/>
    </xf>
    <xf numFmtId="0" fontId="11" fillId="7" borderId="20" xfId="6" applyFill="1" applyBorder="1" applyAlignment="1">
      <alignment horizontal="justify" vertical="center" wrapText="1"/>
    </xf>
    <xf numFmtId="165" fontId="15" fillId="7" borderId="17" xfId="1" applyNumberFormat="1" applyFont="1" applyFill="1" applyBorder="1" applyAlignment="1">
      <alignment horizontal="center" vertical="center"/>
    </xf>
    <xf numFmtId="165" fontId="15" fillId="7" borderId="24" xfId="1" applyNumberFormat="1" applyFont="1" applyFill="1" applyBorder="1" applyAlignment="1">
      <alignment horizontal="center" vertical="center"/>
    </xf>
    <xf numFmtId="0" fontId="11" fillId="7" borderId="16" xfId="6" applyFill="1" applyBorder="1" applyAlignment="1">
      <alignment horizontal="left" vertical="center" wrapText="1"/>
    </xf>
    <xf numFmtId="0" fontId="11" fillId="7" borderId="17" xfId="6" applyFill="1" applyBorder="1" applyAlignment="1">
      <alignment horizontal="left" vertical="center" wrapText="1"/>
    </xf>
    <xf numFmtId="0" fontId="13" fillId="7" borderId="16" xfId="6" applyFont="1" applyFill="1" applyBorder="1" applyAlignment="1">
      <alignment horizontal="left" vertical="center" wrapText="1"/>
    </xf>
    <xf numFmtId="0" fontId="13" fillId="7" borderId="17" xfId="6" applyFont="1" applyFill="1" applyBorder="1" applyAlignment="1">
      <alignment horizontal="left" vertical="center" wrapText="1"/>
    </xf>
    <xf numFmtId="165" fontId="11" fillId="7" borderId="19" xfId="1" applyNumberFormat="1" applyFont="1" applyFill="1" applyBorder="1" applyAlignment="1">
      <alignment horizontal="center" vertical="center"/>
    </xf>
    <xf numFmtId="165" fontId="11" fillId="7" borderId="21" xfId="1" applyNumberFormat="1" applyFont="1" applyFill="1" applyBorder="1" applyAlignment="1">
      <alignment horizontal="center" vertical="center"/>
    </xf>
    <xf numFmtId="165" fontId="11" fillId="7" borderId="22" xfId="1" applyNumberFormat="1" applyFont="1" applyFill="1" applyBorder="1" applyAlignment="1">
      <alignment horizontal="center" vertical="center"/>
    </xf>
    <xf numFmtId="165" fontId="11" fillId="7" borderId="23" xfId="1" applyNumberFormat="1" applyFont="1" applyFill="1" applyBorder="1" applyAlignment="1">
      <alignment horizontal="center" vertical="center"/>
    </xf>
    <xf numFmtId="0" fontId="13" fillId="7" borderId="16" xfId="6" applyFont="1" applyFill="1" applyBorder="1" applyAlignment="1">
      <alignment horizontal="left" vertical="center"/>
    </xf>
    <xf numFmtId="0" fontId="13" fillId="7" borderId="17" xfId="6" applyFont="1" applyFill="1" applyBorder="1" applyAlignment="1">
      <alignment horizontal="left" vertical="center"/>
    </xf>
    <xf numFmtId="165" fontId="13" fillId="7" borderId="17" xfId="1" applyNumberFormat="1" applyFont="1" applyFill="1" applyBorder="1" applyAlignment="1">
      <alignment horizontal="center" vertical="center"/>
    </xf>
    <xf numFmtId="165" fontId="13" fillId="7" borderId="24" xfId="1" applyNumberFormat="1" applyFont="1" applyFill="1" applyBorder="1" applyAlignment="1">
      <alignment horizontal="center" vertical="center"/>
    </xf>
    <xf numFmtId="165" fontId="11" fillId="7" borderId="17" xfId="1" applyNumberFormat="1" applyFont="1" applyFill="1" applyBorder="1" applyAlignment="1">
      <alignment horizontal="center" vertical="center"/>
    </xf>
    <xf numFmtId="165" fontId="11" fillId="7" borderId="24" xfId="1" applyNumberFormat="1" applyFont="1" applyFill="1" applyBorder="1" applyAlignment="1">
      <alignment horizontal="center" vertical="center"/>
    </xf>
    <xf numFmtId="0" fontId="8" fillId="9" borderId="0" xfId="0" applyFont="1" applyFill="1" applyAlignment="1">
      <alignment horizontal="center" vertical="center"/>
    </xf>
    <xf numFmtId="0" fontId="13" fillId="7" borderId="3" xfId="6" applyFont="1" applyFill="1" applyBorder="1" applyAlignment="1">
      <alignment horizontal="left" vertical="center" wrapText="1"/>
    </xf>
    <xf numFmtId="0" fontId="13" fillId="7" borderId="1" xfId="6" applyFont="1" applyFill="1" applyBorder="1" applyAlignment="1">
      <alignment horizontal="left" vertical="center" wrapText="1"/>
    </xf>
    <xf numFmtId="0" fontId="13" fillId="7" borderId="4" xfId="6" applyFont="1" applyFill="1" applyBorder="1" applyAlignment="1">
      <alignment horizontal="left" vertical="center" wrapText="1"/>
    </xf>
    <xf numFmtId="165" fontId="13" fillId="7" borderId="1" xfId="1" applyNumberFormat="1" applyFont="1" applyFill="1" applyBorder="1" applyAlignment="1">
      <alignment horizontal="center" vertical="center"/>
    </xf>
    <xf numFmtId="165" fontId="13" fillId="7" borderId="4" xfId="1" applyNumberFormat="1" applyFont="1" applyFill="1" applyBorder="1" applyAlignment="1">
      <alignment horizontal="center" vertical="center"/>
    </xf>
    <xf numFmtId="0" fontId="11" fillId="9" borderId="18" xfId="6" applyFill="1" applyBorder="1" applyAlignment="1">
      <alignment horizontal="justify" vertical="center" wrapText="1"/>
    </xf>
    <xf numFmtId="0" fontId="11" fillId="9" borderId="19" xfId="6" applyFill="1" applyBorder="1" applyAlignment="1">
      <alignment horizontal="justify" vertical="center" wrapText="1"/>
    </xf>
    <xf numFmtId="0" fontId="11" fillId="9" borderId="20" xfId="6" applyFill="1" applyBorder="1" applyAlignment="1">
      <alignment horizontal="justify" vertical="center" wrapText="1"/>
    </xf>
    <xf numFmtId="165" fontId="11" fillId="9" borderId="22" xfId="1" applyNumberFormat="1" applyFont="1" applyFill="1" applyBorder="1" applyAlignment="1">
      <alignment horizontal="center"/>
    </xf>
    <xf numFmtId="165" fontId="11" fillId="9" borderId="23" xfId="1" applyNumberFormat="1" applyFont="1" applyFill="1" applyBorder="1" applyAlignment="1">
      <alignment horizontal="center"/>
    </xf>
    <xf numFmtId="169" fontId="13" fillId="10" borderId="22" xfId="1" applyNumberFormat="1" applyFont="1" applyFill="1" applyBorder="1" applyAlignment="1">
      <alignment horizontal="center" vertical="center"/>
    </xf>
    <xf numFmtId="169" fontId="13" fillId="10" borderId="23" xfId="1" applyNumberFormat="1" applyFont="1" applyFill="1" applyBorder="1" applyAlignment="1">
      <alignment horizontal="center" vertical="center"/>
    </xf>
    <xf numFmtId="0" fontId="13" fillId="11" borderId="25" xfId="6" applyFont="1" applyFill="1" applyBorder="1" applyAlignment="1">
      <alignment horizontal="left" vertical="center"/>
    </xf>
    <xf numFmtId="0" fontId="13" fillId="11" borderId="26" xfId="6" applyFont="1" applyFill="1" applyBorder="1" applyAlignment="1">
      <alignment horizontal="left" vertical="center"/>
    </xf>
    <xf numFmtId="0" fontId="13" fillId="11" borderId="15" xfId="6" applyFont="1" applyFill="1" applyBorder="1" applyAlignment="1">
      <alignment horizontal="left" vertical="center"/>
    </xf>
    <xf numFmtId="169" fontId="13" fillId="11" borderId="22" xfId="1" applyNumberFormat="1" applyFont="1" applyFill="1" applyBorder="1" applyAlignment="1">
      <alignment horizontal="center" vertical="center"/>
    </xf>
    <xf numFmtId="169" fontId="13" fillId="11" borderId="23" xfId="1" applyNumberFormat="1" applyFont="1" applyFill="1" applyBorder="1" applyAlignment="1">
      <alignment horizontal="center" vertical="center"/>
    </xf>
    <xf numFmtId="0" fontId="13" fillId="11" borderId="27" xfId="6" applyFont="1" applyFill="1" applyBorder="1" applyAlignment="1">
      <alignment horizontal="center" vertical="center" wrapText="1"/>
    </xf>
    <xf numFmtId="0" fontId="13" fillId="11" borderId="19" xfId="6" applyFont="1" applyFill="1" applyBorder="1" applyAlignment="1">
      <alignment horizontal="center" vertical="center" wrapText="1"/>
    </xf>
    <xf numFmtId="0" fontId="13" fillId="11" borderId="20" xfId="6" applyFont="1" applyFill="1" applyBorder="1" applyAlignment="1">
      <alignment horizontal="center" vertical="center" wrapText="1"/>
    </xf>
    <xf numFmtId="0" fontId="13" fillId="7" borderId="3" xfId="6" applyFont="1" applyFill="1" applyBorder="1" applyAlignment="1">
      <alignment horizontal="left" vertical="center"/>
    </xf>
    <xf numFmtId="0" fontId="13" fillId="7" borderId="1" xfId="6" applyFont="1" applyFill="1" applyBorder="1" applyAlignment="1">
      <alignment horizontal="left" vertical="center"/>
    </xf>
    <xf numFmtId="0" fontId="13" fillId="7" borderId="4" xfId="6" applyFont="1" applyFill="1" applyBorder="1" applyAlignment="1">
      <alignment horizontal="left" vertical="center"/>
    </xf>
    <xf numFmtId="41" fontId="13" fillId="7" borderId="3" xfId="4" applyFont="1" applyFill="1" applyBorder="1" applyAlignment="1">
      <alignment horizontal="center" vertical="center"/>
    </xf>
    <xf numFmtId="41" fontId="13" fillId="7" borderId="1" xfId="4" applyFont="1" applyFill="1" applyBorder="1" applyAlignment="1">
      <alignment horizontal="center" vertical="center"/>
    </xf>
    <xf numFmtId="41" fontId="13" fillId="7" borderId="4" xfId="4" applyFont="1" applyFill="1" applyBorder="1" applyAlignment="1">
      <alignment horizontal="center" vertical="center"/>
    </xf>
    <xf numFmtId="165" fontId="0" fillId="4" borderId="0" xfId="0" applyNumberFormat="1" applyFill="1" applyAlignment="1">
      <alignment horizontal="center"/>
    </xf>
    <xf numFmtId="0" fontId="0" fillId="4" borderId="0" xfId="0" applyFill="1" applyAlignment="1">
      <alignment horizontal="center"/>
    </xf>
    <xf numFmtId="170" fontId="7" fillId="4" borderId="0" xfId="0" applyNumberFormat="1" applyFont="1" applyFill="1" applyAlignment="1">
      <alignment horizontal="center"/>
    </xf>
    <xf numFmtId="0" fontId="7" fillId="4" borderId="0" xfId="0" applyFont="1" applyFill="1" applyAlignment="1">
      <alignment horizontal="center"/>
    </xf>
  </cellXfs>
  <cellStyles count="7">
    <cellStyle name="Hipervínculo" xfId="2" builtinId="8"/>
    <cellStyle name="Millares" xfId="3" builtinId="3"/>
    <cellStyle name="Millares [0]" xfId="4" builtinId="6"/>
    <cellStyle name="Moneda" xfId="1" builtinId="4"/>
    <cellStyle name="Normal" xfId="0" builtinId="0"/>
    <cellStyle name="Normal_RETE FUENTE DIC P2" xfId="6" xr:uid="{9CC0D9F4-5D3A-4C22-9EBA-649996C43DA2}"/>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23813</xdr:colOff>
      <xdr:row>0</xdr:row>
      <xdr:rowOff>47625</xdr:rowOff>
    </xdr:from>
    <xdr:to>
      <xdr:col>1</xdr:col>
      <xdr:colOff>207439</xdr:colOff>
      <xdr:row>2</xdr:row>
      <xdr:rowOff>233464</xdr:rowOff>
    </xdr:to>
    <xdr:pic>
      <xdr:nvPicPr>
        <xdr:cNvPr id="2" name="Imagen 1">
          <a:extLst>
            <a:ext uri="{FF2B5EF4-FFF2-40B4-BE49-F238E27FC236}">
              <a16:creationId xmlns:a16="http://schemas.microsoft.com/office/drawing/2014/main" id="{C2DCBD67-70B9-AFA2-8A66-1DFAE81D184F}"/>
            </a:ext>
          </a:extLst>
        </xdr:cNvPr>
        <xdr:cNvPicPr>
          <a:picLocks noChangeAspect="1"/>
        </xdr:cNvPicPr>
      </xdr:nvPicPr>
      <xdr:blipFill>
        <a:blip xmlns:r="http://schemas.openxmlformats.org/officeDocument/2006/relationships" r:embed="rId1"/>
        <a:stretch>
          <a:fillRect/>
        </a:stretch>
      </xdr:blipFill>
      <xdr:spPr>
        <a:xfrm>
          <a:off x="23813" y="47625"/>
          <a:ext cx="1933845" cy="733527"/>
        </a:xfrm>
        <a:prstGeom prst="rect">
          <a:avLst/>
        </a:prstGeom>
      </xdr:spPr>
    </xdr:pic>
    <xdr:clientData/>
  </xdr:twoCellAnchor>
  <xdr:twoCellAnchor editAs="oneCell">
    <xdr:from>
      <xdr:col>1</xdr:col>
      <xdr:colOff>231629</xdr:colOff>
      <xdr:row>0</xdr:row>
      <xdr:rowOff>238124</xdr:rowOff>
    </xdr:from>
    <xdr:to>
      <xdr:col>1</xdr:col>
      <xdr:colOff>1574216</xdr:colOff>
      <xdr:row>2</xdr:row>
      <xdr:rowOff>154853</xdr:rowOff>
    </xdr:to>
    <xdr:pic>
      <xdr:nvPicPr>
        <xdr:cNvPr id="3" name="Imagen 2">
          <a:extLst>
            <a:ext uri="{FF2B5EF4-FFF2-40B4-BE49-F238E27FC236}">
              <a16:creationId xmlns:a16="http://schemas.microsoft.com/office/drawing/2014/main" id="{D2A2A5FC-E495-3DF2-417E-C46E0957021B}"/>
            </a:ext>
          </a:extLst>
        </xdr:cNvPr>
        <xdr:cNvPicPr>
          <a:picLocks noChangeAspect="1"/>
        </xdr:cNvPicPr>
      </xdr:nvPicPr>
      <xdr:blipFill>
        <a:blip xmlns:r="http://schemas.openxmlformats.org/officeDocument/2006/relationships" r:embed="rId2"/>
        <a:stretch>
          <a:fillRect/>
        </a:stretch>
      </xdr:blipFill>
      <xdr:spPr>
        <a:xfrm>
          <a:off x="1981848" y="238124"/>
          <a:ext cx="1342587" cy="464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716489</xdr:colOff>
      <xdr:row>24</xdr:row>
      <xdr:rowOff>45509</xdr:rowOff>
    </xdr:from>
    <xdr:to>
      <xdr:col>14</xdr:col>
      <xdr:colOff>24339</xdr:colOff>
      <xdr:row>33</xdr:row>
      <xdr:rowOff>232833</xdr:rowOff>
    </xdr:to>
    <xdr:pic>
      <xdr:nvPicPr>
        <xdr:cNvPr id="2" name="Imagen 1">
          <a:extLst>
            <a:ext uri="{FF2B5EF4-FFF2-40B4-BE49-F238E27FC236}">
              <a16:creationId xmlns:a16="http://schemas.microsoft.com/office/drawing/2014/main" id="{7E42BB8A-A7A5-4C15-BDA2-EC9B9088DD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56156" y="7729009"/>
          <a:ext cx="4969933" cy="3351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showGridLines="0" tabSelected="1" view="pageBreakPreview" zoomScale="80" zoomScaleNormal="80" zoomScaleSheetLayoutView="80" workbookViewId="0">
      <selection activeCell="C6" sqref="C6:E6"/>
    </sheetView>
  </sheetViews>
  <sheetFormatPr baseColWidth="10" defaultColWidth="11.5703125" defaultRowHeight="16.5" x14ac:dyDescent="0.3"/>
  <cols>
    <col min="1" max="1" width="26.28515625" style="1" customWidth="1"/>
    <col min="2" max="2" width="24.140625" style="1" customWidth="1"/>
    <col min="3" max="3" width="12.42578125" style="1" customWidth="1"/>
    <col min="4" max="4" width="11.5703125" style="1"/>
    <col min="5" max="5" width="13.140625" style="1" customWidth="1"/>
    <col min="6" max="6" width="13.85546875" style="1" customWidth="1"/>
    <col min="7" max="7" width="14.42578125" style="1" customWidth="1"/>
    <col min="8" max="8" width="12.85546875" style="1" customWidth="1"/>
    <col min="9" max="9" width="31.85546875" style="1" customWidth="1"/>
    <col min="10" max="10" width="76.42578125" style="1" customWidth="1"/>
    <col min="11" max="11" width="12.7109375" style="1" bestFit="1" customWidth="1"/>
    <col min="12" max="16384" width="11.5703125" style="1"/>
  </cols>
  <sheetData>
    <row r="1" spans="1:10" ht="23.25" customHeight="1" thickBot="1" x14ac:dyDescent="0.35">
      <c r="A1" s="100"/>
      <c r="B1" s="100"/>
      <c r="C1" s="99" t="s">
        <v>120</v>
      </c>
      <c r="D1" s="99"/>
      <c r="E1" s="99"/>
      <c r="F1" s="99"/>
      <c r="G1" s="99"/>
      <c r="H1" s="99"/>
      <c r="I1" s="87" t="s">
        <v>119</v>
      </c>
      <c r="J1" s="3"/>
    </row>
    <row r="2" spans="1:10" ht="19.5" customHeight="1" thickBot="1" x14ac:dyDescent="0.35">
      <c r="A2" s="100"/>
      <c r="B2" s="100"/>
      <c r="C2" s="99"/>
      <c r="D2" s="99"/>
      <c r="E2" s="99"/>
      <c r="F2" s="99"/>
      <c r="G2" s="99"/>
      <c r="H2" s="99"/>
      <c r="I2" s="87" t="s">
        <v>121</v>
      </c>
      <c r="J2" s="3"/>
    </row>
    <row r="3" spans="1:10" ht="24" customHeight="1" thickBot="1" x14ac:dyDescent="0.35">
      <c r="A3" s="100"/>
      <c r="B3" s="100"/>
      <c r="C3" s="99"/>
      <c r="D3" s="99"/>
      <c r="E3" s="99"/>
      <c r="F3" s="99"/>
      <c r="G3" s="99"/>
      <c r="H3" s="99"/>
      <c r="I3" s="86" t="s">
        <v>0</v>
      </c>
      <c r="J3" s="3"/>
    </row>
    <row r="4" spans="1:10" ht="35.25" customHeight="1" thickBot="1" x14ac:dyDescent="0.35">
      <c r="A4" s="102" t="s">
        <v>1</v>
      </c>
      <c r="B4" s="102"/>
      <c r="C4" s="5"/>
      <c r="D4" s="102" t="s">
        <v>2</v>
      </c>
      <c r="E4" s="102"/>
      <c r="F4" s="5"/>
      <c r="G4" s="102" t="s">
        <v>3</v>
      </c>
      <c r="H4" s="102"/>
      <c r="I4" s="6"/>
      <c r="J4" s="3"/>
    </row>
    <row r="5" spans="1:10" ht="63" customHeight="1" thickBot="1" x14ac:dyDescent="0.35">
      <c r="A5" s="103" t="s">
        <v>111</v>
      </c>
      <c r="B5" s="104"/>
      <c r="C5" s="104"/>
      <c r="D5" s="104"/>
      <c r="E5" s="104"/>
      <c r="F5" s="104"/>
      <c r="G5" s="104"/>
      <c r="H5" s="104"/>
      <c r="I5" s="104"/>
      <c r="J5"/>
    </row>
    <row r="6" spans="1:10" ht="57" customHeight="1" thickBot="1" x14ac:dyDescent="0.35">
      <c r="A6" s="59" t="s">
        <v>49</v>
      </c>
      <c r="B6" s="63"/>
      <c r="C6" s="101" t="s">
        <v>29</v>
      </c>
      <c r="D6" s="101"/>
      <c r="E6" s="101"/>
      <c r="F6" s="64" t="s">
        <v>11</v>
      </c>
      <c r="G6" s="65"/>
      <c r="H6" s="64" t="s">
        <v>9</v>
      </c>
      <c r="I6" s="65"/>
      <c r="J6" s="3"/>
    </row>
    <row r="7" spans="1:10" ht="24.95" customHeight="1" thickBot="1" x14ac:dyDescent="0.35">
      <c r="A7" s="93" t="s">
        <v>4</v>
      </c>
      <c r="B7" s="66" t="s">
        <v>5</v>
      </c>
      <c r="C7" s="67"/>
      <c r="D7" s="94" t="s">
        <v>112</v>
      </c>
      <c r="E7" s="94"/>
      <c r="F7" s="94"/>
      <c r="G7" s="94"/>
      <c r="H7" s="94"/>
      <c r="I7" s="94"/>
      <c r="J7" s="3"/>
    </row>
    <row r="8" spans="1:10" ht="24.95" customHeight="1" thickBot="1" x14ac:dyDescent="0.35">
      <c r="A8" s="93"/>
      <c r="B8" s="66" t="s">
        <v>6</v>
      </c>
      <c r="C8" s="67"/>
      <c r="D8" s="94"/>
      <c r="E8" s="94"/>
      <c r="F8" s="94"/>
      <c r="G8" s="94"/>
      <c r="H8" s="94"/>
      <c r="I8" s="94"/>
      <c r="J8" s="3"/>
    </row>
    <row r="9" spans="1:10" ht="24.95" customHeight="1" thickBot="1" x14ac:dyDescent="0.35">
      <c r="A9" s="94" t="s">
        <v>50</v>
      </c>
      <c r="B9" s="94"/>
      <c r="C9" s="94"/>
      <c r="D9" s="94"/>
      <c r="E9" s="94"/>
      <c r="F9" s="94"/>
      <c r="G9" s="94"/>
      <c r="H9" s="94"/>
      <c r="I9" s="94"/>
      <c r="J9" s="3"/>
    </row>
    <row r="10" spans="1:10" ht="24.95" customHeight="1" thickBot="1" x14ac:dyDescent="0.35">
      <c r="A10" s="105" t="s">
        <v>47</v>
      </c>
      <c r="B10" s="105"/>
      <c r="C10" s="105"/>
      <c r="D10" s="105"/>
      <c r="E10" s="105"/>
      <c r="F10" s="105"/>
      <c r="G10" s="105"/>
      <c r="H10" s="105"/>
      <c r="I10" s="105"/>
      <c r="J10" s="3"/>
    </row>
    <row r="11" spans="1:10" ht="61.5" customHeight="1" thickBot="1" x14ac:dyDescent="0.35">
      <c r="A11" s="94" t="s">
        <v>30</v>
      </c>
      <c r="B11" s="94"/>
      <c r="C11" s="68"/>
      <c r="D11" s="94" t="s">
        <v>31</v>
      </c>
      <c r="E11" s="94"/>
      <c r="F11" s="69"/>
      <c r="G11" s="94" t="s">
        <v>48</v>
      </c>
      <c r="H11" s="94"/>
      <c r="I11" s="69"/>
      <c r="J11" s="3"/>
    </row>
    <row r="12" spans="1:10" ht="29.25" customHeight="1" thickBot="1" x14ac:dyDescent="0.35">
      <c r="A12" s="128" t="s">
        <v>51</v>
      </c>
      <c r="B12" s="128"/>
      <c r="C12" s="128"/>
      <c r="D12" s="128"/>
      <c r="E12" s="128"/>
      <c r="F12" s="128"/>
      <c r="G12" s="128"/>
      <c r="H12" s="128"/>
      <c r="I12" s="128"/>
      <c r="J12" s="121"/>
    </row>
    <row r="13" spans="1:10" ht="27.75" customHeight="1" thickBot="1" x14ac:dyDescent="0.35">
      <c r="A13" s="122" t="s">
        <v>37</v>
      </c>
      <c r="B13" s="123"/>
      <c r="C13" s="124"/>
      <c r="D13" s="70" t="s">
        <v>7</v>
      </c>
      <c r="E13" s="69"/>
      <c r="F13" s="70" t="s">
        <v>9</v>
      </c>
      <c r="G13" s="68"/>
      <c r="H13" s="71"/>
      <c r="I13" s="72"/>
      <c r="J13" s="121"/>
    </row>
    <row r="14" spans="1:10" ht="56.25" customHeight="1" thickBot="1" x14ac:dyDescent="0.35">
      <c r="A14" s="89" t="s">
        <v>38</v>
      </c>
      <c r="B14" s="89"/>
      <c r="C14" s="89"/>
      <c r="D14" s="89"/>
      <c r="E14" s="89"/>
      <c r="F14" s="89"/>
      <c r="G14" s="89"/>
      <c r="H14" s="88"/>
      <c r="I14" s="88"/>
      <c r="J14" s="121"/>
    </row>
    <row r="15" spans="1:10" ht="29.25" customHeight="1" thickBot="1" x14ac:dyDescent="0.35">
      <c r="A15" s="91" t="s">
        <v>10</v>
      </c>
      <c r="B15" s="91"/>
      <c r="C15" s="91"/>
      <c r="D15" s="91"/>
      <c r="E15" s="91"/>
      <c r="F15" s="91"/>
      <c r="G15" s="91"/>
      <c r="H15" s="91"/>
      <c r="I15" s="91"/>
      <c r="J15" s="3"/>
    </row>
    <row r="16" spans="1:10" ht="91.5" customHeight="1" thickBot="1" x14ac:dyDescent="0.35">
      <c r="A16" s="92" t="s">
        <v>113</v>
      </c>
      <c r="B16" s="92"/>
      <c r="C16" s="92"/>
      <c r="D16" s="92"/>
      <c r="E16" s="92"/>
      <c r="F16" s="92"/>
      <c r="G16" s="92"/>
      <c r="H16" s="92"/>
      <c r="I16" s="92"/>
      <c r="J16" s="3"/>
    </row>
    <row r="17" spans="1:10" ht="35.25" customHeight="1" thickBot="1" x14ac:dyDescent="0.35">
      <c r="A17" s="93" t="s">
        <v>40</v>
      </c>
      <c r="B17" s="93"/>
      <c r="C17" s="93"/>
      <c r="D17" s="93"/>
      <c r="E17" s="93"/>
      <c r="F17" s="73" t="s">
        <v>11</v>
      </c>
      <c r="G17" s="74"/>
      <c r="H17" s="73" t="s">
        <v>9</v>
      </c>
      <c r="I17" s="74"/>
      <c r="J17" s="3"/>
    </row>
    <row r="18" spans="1:10" ht="34.5" customHeight="1" thickBot="1" x14ac:dyDescent="0.35">
      <c r="A18" s="93" t="s">
        <v>41</v>
      </c>
      <c r="B18" s="93"/>
      <c r="C18" s="66" t="s">
        <v>7</v>
      </c>
      <c r="D18" s="74"/>
      <c r="E18" s="66" t="s">
        <v>9</v>
      </c>
      <c r="F18" s="74"/>
      <c r="G18" s="94" t="s">
        <v>12</v>
      </c>
      <c r="H18" s="94"/>
      <c r="I18" s="94"/>
      <c r="J18" s="3"/>
    </row>
    <row r="19" spans="1:10" ht="34.5" customHeight="1" thickBot="1" x14ac:dyDescent="0.35">
      <c r="A19" s="93" t="s">
        <v>42</v>
      </c>
      <c r="B19" s="93"/>
      <c r="C19" s="66" t="s">
        <v>7</v>
      </c>
      <c r="D19" s="74"/>
      <c r="E19" s="66" t="s">
        <v>9</v>
      </c>
      <c r="F19" s="74"/>
      <c r="G19" s="94"/>
      <c r="H19" s="94"/>
      <c r="I19" s="94"/>
      <c r="J19" s="3"/>
    </row>
    <row r="20" spans="1:10" ht="50.25" customHeight="1" thickBot="1" x14ac:dyDescent="0.35">
      <c r="A20" s="94" t="s">
        <v>114</v>
      </c>
      <c r="B20" s="94"/>
      <c r="C20" s="94"/>
      <c r="D20" s="94"/>
      <c r="E20" s="125"/>
      <c r="F20" s="125"/>
      <c r="G20" s="125"/>
      <c r="H20" s="66" t="s">
        <v>13</v>
      </c>
      <c r="I20" s="69"/>
      <c r="J20" s="3"/>
    </row>
    <row r="21" spans="1:10" ht="19.149999999999999" customHeight="1" thickBot="1" x14ac:dyDescent="0.35">
      <c r="A21" s="91" t="s">
        <v>43</v>
      </c>
      <c r="B21" s="91"/>
      <c r="C21" s="91"/>
      <c r="D21" s="91"/>
      <c r="E21" s="91"/>
      <c r="F21" s="91"/>
      <c r="G21" s="91"/>
      <c r="H21" s="91"/>
      <c r="I21" s="91"/>
      <c r="J21" s="3"/>
    </row>
    <row r="22" spans="1:10" ht="41.25" customHeight="1" thickBot="1" x14ac:dyDescent="0.35">
      <c r="A22" s="93" t="s">
        <v>39</v>
      </c>
      <c r="B22" s="93"/>
      <c r="C22" s="93"/>
      <c r="D22" s="93"/>
      <c r="E22" s="93"/>
      <c r="F22" s="73" t="s">
        <v>11</v>
      </c>
      <c r="G22" s="74"/>
      <c r="H22" s="75" t="s">
        <v>9</v>
      </c>
      <c r="I22" s="74"/>
      <c r="J22" s="3"/>
    </row>
    <row r="23" spans="1:10" ht="47.25" customHeight="1" thickBot="1" x14ac:dyDescent="0.35">
      <c r="A23" s="93" t="s">
        <v>14</v>
      </c>
      <c r="B23" s="93"/>
      <c r="C23" s="126" t="s">
        <v>15</v>
      </c>
      <c r="D23" s="126"/>
      <c r="E23" s="126"/>
      <c r="F23" s="126"/>
      <c r="G23" s="126"/>
      <c r="H23" s="126"/>
      <c r="I23" s="126"/>
      <c r="J23" s="3"/>
    </row>
    <row r="24" spans="1:10" ht="79.5" customHeight="1" thickBot="1" x14ac:dyDescent="0.35">
      <c r="A24" s="127" t="s">
        <v>16</v>
      </c>
      <c r="B24" s="127"/>
      <c r="C24" s="127"/>
      <c r="D24" s="127"/>
      <c r="E24" s="127"/>
      <c r="F24" s="127"/>
      <c r="G24" s="127"/>
      <c r="H24" s="127"/>
      <c r="I24" s="127"/>
      <c r="J24" s="3"/>
    </row>
    <row r="25" spans="1:10" ht="95.25" customHeight="1" thickBot="1" x14ac:dyDescent="0.35">
      <c r="A25" s="95" t="s">
        <v>118</v>
      </c>
      <c r="B25" s="96"/>
      <c r="C25" s="96"/>
      <c r="D25" s="96"/>
      <c r="E25" s="96"/>
      <c r="F25" s="96"/>
      <c r="G25" s="96"/>
      <c r="H25" s="96"/>
      <c r="I25" s="97"/>
      <c r="J25" s="3"/>
    </row>
    <row r="26" spans="1:10" ht="52.5" customHeight="1" thickBot="1" x14ac:dyDescent="0.35">
      <c r="A26" s="93" t="s">
        <v>115</v>
      </c>
      <c r="B26" s="93"/>
      <c r="C26" s="93"/>
      <c r="D26" s="93"/>
      <c r="E26" s="93"/>
      <c r="F26" s="73" t="s">
        <v>11</v>
      </c>
      <c r="G26" s="74"/>
      <c r="H26" s="75" t="s">
        <v>9</v>
      </c>
      <c r="I26" s="74"/>
      <c r="J26" s="3"/>
    </row>
    <row r="27" spans="1:10" ht="52.5" customHeight="1" thickBot="1" x14ac:dyDescent="0.35">
      <c r="A27" s="98" t="s">
        <v>36</v>
      </c>
      <c r="B27" s="92"/>
      <c r="C27" s="92"/>
      <c r="D27" s="92"/>
      <c r="E27" s="92"/>
      <c r="F27" s="92"/>
      <c r="G27" s="92"/>
      <c r="H27" s="92"/>
      <c r="I27" s="92"/>
      <c r="J27" s="3"/>
    </row>
    <row r="28" spans="1:10" ht="41.25" customHeight="1" thickBot="1" x14ac:dyDescent="0.35">
      <c r="A28" s="93" t="s">
        <v>46</v>
      </c>
      <c r="B28" s="93"/>
      <c r="C28" s="93"/>
      <c r="D28" s="93"/>
      <c r="E28" s="93"/>
      <c r="F28" s="73" t="s">
        <v>11</v>
      </c>
      <c r="G28" s="74"/>
      <c r="H28" s="75" t="s">
        <v>9</v>
      </c>
      <c r="I28" s="74"/>
      <c r="J28" s="3"/>
    </row>
    <row r="29" spans="1:10" s="2" customFormat="1" ht="23.25" customHeight="1" thickBot="1" x14ac:dyDescent="0.35">
      <c r="A29" s="76" t="s">
        <v>7</v>
      </c>
      <c r="B29" s="74"/>
      <c r="C29" s="76" t="s">
        <v>8</v>
      </c>
      <c r="D29" s="67"/>
      <c r="E29" s="90" t="s">
        <v>17</v>
      </c>
      <c r="F29" s="90"/>
      <c r="G29" s="90"/>
      <c r="H29" s="90"/>
      <c r="I29" s="90"/>
      <c r="J29" s="4"/>
    </row>
    <row r="30" spans="1:10" s="2" customFormat="1" ht="55.5" customHeight="1" thickBot="1" x14ac:dyDescent="0.35">
      <c r="A30" s="76" t="s">
        <v>7</v>
      </c>
      <c r="B30" s="67"/>
      <c r="C30" s="76" t="s">
        <v>8</v>
      </c>
      <c r="D30" s="74"/>
      <c r="E30" s="90" t="s">
        <v>18</v>
      </c>
      <c r="F30" s="90"/>
      <c r="G30" s="90"/>
      <c r="H30" s="90"/>
      <c r="I30" s="90"/>
      <c r="J30" s="4"/>
    </row>
    <row r="31" spans="1:10" s="2" customFormat="1" ht="49.5" customHeight="1" thickBot="1" x14ac:dyDescent="0.35">
      <c r="A31" s="76" t="s">
        <v>7</v>
      </c>
      <c r="B31" s="67"/>
      <c r="C31" s="76" t="s">
        <v>8</v>
      </c>
      <c r="D31" s="74"/>
      <c r="E31" s="90" t="s">
        <v>19</v>
      </c>
      <c r="F31" s="90"/>
      <c r="G31" s="90"/>
      <c r="H31" s="90"/>
      <c r="I31" s="90"/>
      <c r="J31" s="4"/>
    </row>
    <row r="32" spans="1:10" s="2" customFormat="1" ht="98.25" customHeight="1" thickBot="1" x14ac:dyDescent="0.35">
      <c r="A32" s="76" t="s">
        <v>7</v>
      </c>
      <c r="B32" s="67"/>
      <c r="C32" s="76" t="s">
        <v>8</v>
      </c>
      <c r="D32" s="74"/>
      <c r="E32" s="90" t="s">
        <v>45</v>
      </c>
      <c r="F32" s="90"/>
      <c r="G32" s="90"/>
      <c r="H32" s="90"/>
      <c r="I32" s="90"/>
      <c r="J32" s="4"/>
    </row>
    <row r="33" spans="1:10" s="2" customFormat="1" ht="81" customHeight="1" thickBot="1" x14ac:dyDescent="0.35">
      <c r="A33" s="76" t="s">
        <v>7</v>
      </c>
      <c r="B33" s="67"/>
      <c r="C33" s="76" t="s">
        <v>8</v>
      </c>
      <c r="D33" s="74"/>
      <c r="E33" s="90" t="s">
        <v>44</v>
      </c>
      <c r="F33" s="90"/>
      <c r="G33" s="90"/>
      <c r="H33" s="90"/>
      <c r="I33" s="90"/>
      <c r="J33" s="4"/>
    </row>
    <row r="34" spans="1:10" ht="65.25" customHeight="1" thickBot="1" x14ac:dyDescent="0.35">
      <c r="A34" s="107" t="s">
        <v>52</v>
      </c>
      <c r="B34" s="108"/>
      <c r="C34" s="108"/>
      <c r="D34" s="108"/>
      <c r="E34" s="108"/>
      <c r="F34" s="108"/>
      <c r="G34" s="108"/>
      <c r="H34" s="108"/>
      <c r="I34" s="108"/>
      <c r="J34" s="3"/>
    </row>
    <row r="35" spans="1:10" ht="57.75" customHeight="1" thickBot="1" x14ac:dyDescent="0.35">
      <c r="A35" s="118" t="s">
        <v>116</v>
      </c>
      <c r="B35" s="119"/>
      <c r="C35" s="119"/>
      <c r="D35" s="119"/>
      <c r="E35" s="120"/>
      <c r="F35" s="77" t="s">
        <v>11</v>
      </c>
      <c r="G35" s="60"/>
      <c r="H35" s="77" t="s">
        <v>9</v>
      </c>
      <c r="I35" s="61"/>
      <c r="J35" s="3"/>
    </row>
    <row r="36" spans="1:10" ht="141.75" customHeight="1" thickBot="1" x14ac:dyDescent="0.35">
      <c r="A36" s="115" t="s">
        <v>109</v>
      </c>
      <c r="B36" s="116"/>
      <c r="C36" s="116"/>
      <c r="D36" s="116"/>
      <c r="E36" s="116"/>
      <c r="F36" s="116"/>
      <c r="G36" s="116"/>
      <c r="H36" s="116"/>
      <c r="I36" s="117"/>
      <c r="J36" s="3"/>
    </row>
    <row r="37" spans="1:10" ht="43.5" customHeight="1" thickBot="1" x14ac:dyDescent="0.35">
      <c r="A37" s="107" t="s">
        <v>34</v>
      </c>
      <c r="B37" s="108"/>
      <c r="C37" s="108"/>
      <c r="D37" s="108"/>
      <c r="E37" s="108"/>
      <c r="F37" s="108"/>
      <c r="G37" s="108"/>
      <c r="H37" s="108"/>
      <c r="I37" s="108"/>
      <c r="J37" s="3"/>
    </row>
    <row r="38" spans="1:10" ht="52.5" customHeight="1" thickBot="1" x14ac:dyDescent="0.35">
      <c r="A38" s="109" t="s">
        <v>33</v>
      </c>
      <c r="B38" s="109"/>
      <c r="C38" s="109"/>
      <c r="D38" s="109"/>
      <c r="E38" s="109"/>
      <c r="F38" s="109"/>
      <c r="G38" s="109"/>
      <c r="H38" s="109"/>
      <c r="I38" s="109"/>
      <c r="J38" s="3"/>
    </row>
    <row r="39" spans="1:10" ht="31.5" customHeight="1" thickBot="1" x14ac:dyDescent="0.35">
      <c r="A39" s="78" t="s">
        <v>20</v>
      </c>
      <c r="B39" s="79"/>
      <c r="C39" s="79"/>
      <c r="D39" s="73" t="s">
        <v>21</v>
      </c>
      <c r="E39" s="80"/>
      <c r="F39" s="73" t="s">
        <v>22</v>
      </c>
      <c r="G39" s="80"/>
      <c r="H39" s="73" t="s">
        <v>23</v>
      </c>
      <c r="I39" s="80"/>
      <c r="J39" s="3"/>
    </row>
    <row r="40" spans="1:10" ht="21" customHeight="1" thickBot="1" x14ac:dyDescent="0.35">
      <c r="A40" s="79"/>
      <c r="B40" s="62" t="s">
        <v>24</v>
      </c>
      <c r="C40" s="110"/>
      <c r="D40" s="111"/>
      <c r="E40" s="111"/>
      <c r="F40" s="111"/>
      <c r="G40" s="111"/>
      <c r="H40" s="82"/>
      <c r="I40" s="83"/>
      <c r="J40" s="3"/>
    </row>
    <row r="41" spans="1:10" ht="18.75" customHeight="1" thickBot="1" x14ac:dyDescent="0.35">
      <c r="A41" s="79"/>
      <c r="B41" s="62" t="s">
        <v>25</v>
      </c>
      <c r="C41" s="112"/>
      <c r="D41" s="113"/>
      <c r="E41" s="113"/>
      <c r="F41" s="113"/>
      <c r="G41" s="113"/>
      <c r="H41" s="82"/>
      <c r="I41" s="83"/>
      <c r="J41" s="3"/>
    </row>
    <row r="42" spans="1:10" ht="17.25" thickBot="1" x14ac:dyDescent="0.35">
      <c r="A42" s="79"/>
      <c r="B42" s="62" t="s">
        <v>26</v>
      </c>
      <c r="C42" s="112"/>
      <c r="D42" s="113"/>
      <c r="E42" s="113"/>
      <c r="F42" s="113"/>
      <c r="G42" s="113"/>
      <c r="H42" s="82"/>
      <c r="I42" s="83"/>
      <c r="J42" s="3"/>
    </row>
    <row r="43" spans="1:10" ht="17.25" thickBot="1" x14ac:dyDescent="0.35">
      <c r="A43" s="79"/>
      <c r="B43" s="84" t="s">
        <v>35</v>
      </c>
      <c r="C43" s="85"/>
      <c r="D43" s="62" t="s">
        <v>27</v>
      </c>
      <c r="E43" s="86"/>
      <c r="F43" s="62" t="s">
        <v>28</v>
      </c>
      <c r="G43" s="81"/>
      <c r="H43" s="82"/>
      <c r="I43" s="83"/>
      <c r="J43" s="3"/>
    </row>
    <row r="44" spans="1:10" ht="28.5" customHeight="1" thickBot="1" x14ac:dyDescent="0.35">
      <c r="A44" s="79"/>
      <c r="B44" s="62" t="s">
        <v>32</v>
      </c>
      <c r="C44" s="79"/>
      <c r="D44" s="79"/>
      <c r="E44" s="114"/>
      <c r="F44" s="111"/>
      <c r="G44" s="111"/>
      <c r="H44" s="82"/>
      <c r="I44" s="83"/>
      <c r="J44" s="3"/>
    </row>
    <row r="45" spans="1:10" ht="66.75" customHeight="1" thickBot="1" x14ac:dyDescent="0.35">
      <c r="A45" s="106" t="s">
        <v>117</v>
      </c>
      <c r="B45" s="106"/>
      <c r="C45" s="106"/>
      <c r="D45" s="106"/>
      <c r="E45" s="106"/>
      <c r="F45" s="106"/>
      <c r="G45" s="106"/>
      <c r="H45" s="106"/>
      <c r="I45" s="106"/>
      <c r="J45" s="3"/>
    </row>
    <row r="46" spans="1:10" ht="17.25" thickTop="1" x14ac:dyDescent="0.3"/>
  </sheetData>
  <mergeCells count="51">
    <mergeCell ref="J12:J14"/>
    <mergeCell ref="E33:I33"/>
    <mergeCell ref="A28:E28"/>
    <mergeCell ref="E29:I29"/>
    <mergeCell ref="A13:C13"/>
    <mergeCell ref="A21:I21"/>
    <mergeCell ref="A20:D20"/>
    <mergeCell ref="E20:G20"/>
    <mergeCell ref="A22:E22"/>
    <mergeCell ref="A26:E26"/>
    <mergeCell ref="A23:B23"/>
    <mergeCell ref="C23:I23"/>
    <mergeCell ref="A24:I24"/>
    <mergeCell ref="A12:I12"/>
    <mergeCell ref="E32:I32"/>
    <mergeCell ref="E30:I30"/>
    <mergeCell ref="A45:I45"/>
    <mergeCell ref="A34:I34"/>
    <mergeCell ref="A37:I37"/>
    <mergeCell ref="A38:I38"/>
    <mergeCell ref="C40:G40"/>
    <mergeCell ref="C41:G41"/>
    <mergeCell ref="C42:G42"/>
    <mergeCell ref="E44:G44"/>
    <mergeCell ref="A36:I36"/>
    <mergeCell ref="A35:E35"/>
    <mergeCell ref="C1:H3"/>
    <mergeCell ref="A1:B3"/>
    <mergeCell ref="D11:E11"/>
    <mergeCell ref="C6:E6"/>
    <mergeCell ref="D4:E4"/>
    <mergeCell ref="G4:H4"/>
    <mergeCell ref="D7:I8"/>
    <mergeCell ref="A7:A8"/>
    <mergeCell ref="A5:I5"/>
    <mergeCell ref="A4:B4"/>
    <mergeCell ref="A9:I9"/>
    <mergeCell ref="A10:I10"/>
    <mergeCell ref="A11:B11"/>
    <mergeCell ref="G11:H11"/>
    <mergeCell ref="H14:I14"/>
    <mergeCell ref="A14:G14"/>
    <mergeCell ref="E31:I31"/>
    <mergeCell ref="A15:I15"/>
    <mergeCell ref="A16:I16"/>
    <mergeCell ref="A18:B18"/>
    <mergeCell ref="A19:B19"/>
    <mergeCell ref="G18:I19"/>
    <mergeCell ref="A25:I25"/>
    <mergeCell ref="A17:E17"/>
    <mergeCell ref="A27:I27"/>
  </mergeCells>
  <printOptions horizontalCentered="1" verticalCentered="1"/>
  <pageMargins left="0.23622047244094491" right="0.23622047244094491" top="0.15748031496062992" bottom="0.19685039370078741" header="0.31496062992125984" footer="0.31496062992125984"/>
  <pageSetup scale="60" fitToHeight="2" orientation="portrait" r:id="rId1"/>
  <headerFooter>
    <oddFooter xml:space="preserve">&amp;L&amp;G&amp;C&amp;"Arial Narrow,Normal"&amp;8&amp;P de &amp;N&amp;R&amp;"Arial Narrow,Normal"&amp;8GEF-TIC-FM-014
V2.0
&amp;"-,Normal"&amp;11
</oddFooter>
  </headerFooter>
  <rowBreaks count="1" manualBreakCount="1">
    <brk id="25" max="8" man="1"/>
  </rowBreak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B5B8-2976-4A84-9848-72BA4C14B1FF}">
  <dimension ref="B1:P55"/>
  <sheetViews>
    <sheetView topLeftCell="C32" zoomScale="90" zoomScaleNormal="90" workbookViewId="0">
      <selection activeCell="J50" sqref="J50"/>
    </sheetView>
  </sheetViews>
  <sheetFormatPr baseColWidth="10" defaultColWidth="1" defaultRowHeight="15" x14ac:dyDescent="0.25"/>
  <cols>
    <col min="1" max="1" width="2.7109375" style="15" customWidth="1"/>
    <col min="2" max="2" width="39.7109375" style="15" customWidth="1"/>
    <col min="3" max="3" width="11.28515625" style="10" customWidth="1"/>
    <col min="4" max="4" width="24.7109375" style="15" customWidth="1"/>
    <col min="5" max="5" width="7.140625" style="15" customWidth="1"/>
    <col min="6" max="6" width="12.28515625" style="14" customWidth="1"/>
    <col min="7" max="7" width="8" style="15" customWidth="1"/>
    <col min="8" max="8" width="19.28515625" style="15" customWidth="1"/>
    <col min="9" max="9" width="20.5703125" style="8" customWidth="1"/>
    <col min="10" max="10" width="16.85546875" style="15" bestFit="1" customWidth="1"/>
    <col min="11" max="11" width="28.42578125" style="15" customWidth="1"/>
    <col min="12" max="12" width="3.42578125" style="15" customWidth="1"/>
    <col min="13" max="13" width="12" style="15" bestFit="1" customWidth="1"/>
    <col min="14" max="14" width="3.42578125" style="15" customWidth="1"/>
    <col min="15" max="15" width="10.28515625" style="15" customWidth="1"/>
    <col min="16" max="16" width="6.7109375" style="15" customWidth="1"/>
    <col min="17" max="256" width="1" style="15"/>
    <col min="257" max="257" width="2.7109375" style="15" customWidth="1"/>
    <col min="258" max="258" width="39.7109375" style="15" customWidth="1"/>
    <col min="259" max="259" width="11.28515625" style="15" customWidth="1"/>
    <col min="260" max="260" width="24.7109375" style="15" customWidth="1"/>
    <col min="261" max="261" width="7.140625" style="15" customWidth="1"/>
    <col min="262" max="262" width="12.28515625" style="15" customWidth="1"/>
    <col min="263" max="263" width="8" style="15" customWidth="1"/>
    <col min="264" max="264" width="19.28515625" style="15" customWidth="1"/>
    <col min="265" max="265" width="20.5703125" style="15" customWidth="1"/>
    <col min="266" max="266" width="16.85546875" style="15" bestFit="1" customWidth="1"/>
    <col min="267" max="267" width="28.42578125" style="15" customWidth="1"/>
    <col min="268" max="268" width="3.42578125" style="15" customWidth="1"/>
    <col min="269" max="269" width="12" style="15" bestFit="1" customWidth="1"/>
    <col min="270" max="270" width="3.42578125" style="15" customWidth="1"/>
    <col min="271" max="271" width="10.28515625" style="15" customWidth="1"/>
    <col min="272" max="272" width="6.7109375" style="15" customWidth="1"/>
    <col min="273" max="512" width="1" style="15"/>
    <col min="513" max="513" width="2.7109375" style="15" customWidth="1"/>
    <col min="514" max="514" width="39.7109375" style="15" customWidth="1"/>
    <col min="515" max="515" width="11.28515625" style="15" customWidth="1"/>
    <col min="516" max="516" width="24.7109375" style="15" customWidth="1"/>
    <col min="517" max="517" width="7.140625" style="15" customWidth="1"/>
    <col min="518" max="518" width="12.28515625" style="15" customWidth="1"/>
    <col min="519" max="519" width="8" style="15" customWidth="1"/>
    <col min="520" max="520" width="19.28515625" style="15" customWidth="1"/>
    <col min="521" max="521" width="20.5703125" style="15" customWidth="1"/>
    <col min="522" max="522" width="16.85546875" style="15" bestFit="1" customWidth="1"/>
    <col min="523" max="523" width="28.42578125" style="15" customWidth="1"/>
    <col min="524" max="524" width="3.42578125" style="15" customWidth="1"/>
    <col min="525" max="525" width="12" style="15" bestFit="1" customWidth="1"/>
    <col min="526" max="526" width="3.42578125" style="15" customWidth="1"/>
    <col min="527" max="527" width="10.28515625" style="15" customWidth="1"/>
    <col min="528" max="528" width="6.7109375" style="15" customWidth="1"/>
    <col min="529" max="768" width="1" style="15"/>
    <col min="769" max="769" width="2.7109375" style="15" customWidth="1"/>
    <col min="770" max="770" width="39.7109375" style="15" customWidth="1"/>
    <col min="771" max="771" width="11.28515625" style="15" customWidth="1"/>
    <col min="772" max="772" width="24.7109375" style="15" customWidth="1"/>
    <col min="773" max="773" width="7.140625" style="15" customWidth="1"/>
    <col min="774" max="774" width="12.28515625" style="15" customWidth="1"/>
    <col min="775" max="775" width="8" style="15" customWidth="1"/>
    <col min="776" max="776" width="19.28515625" style="15" customWidth="1"/>
    <col min="777" max="777" width="20.5703125" style="15" customWidth="1"/>
    <col min="778" max="778" width="16.85546875" style="15" bestFit="1" customWidth="1"/>
    <col min="779" max="779" width="28.42578125" style="15" customWidth="1"/>
    <col min="780" max="780" width="3.42578125" style="15" customWidth="1"/>
    <col min="781" max="781" width="12" style="15" bestFit="1" customWidth="1"/>
    <col min="782" max="782" width="3.42578125" style="15" customWidth="1"/>
    <col min="783" max="783" width="10.28515625" style="15" customWidth="1"/>
    <col min="784" max="784" width="6.7109375" style="15" customWidth="1"/>
    <col min="785" max="1024" width="1" style="15"/>
    <col min="1025" max="1025" width="2.7109375" style="15" customWidth="1"/>
    <col min="1026" max="1026" width="39.7109375" style="15" customWidth="1"/>
    <col min="1027" max="1027" width="11.28515625" style="15" customWidth="1"/>
    <col min="1028" max="1028" width="24.7109375" style="15" customWidth="1"/>
    <col min="1029" max="1029" width="7.140625" style="15" customWidth="1"/>
    <col min="1030" max="1030" width="12.28515625" style="15" customWidth="1"/>
    <col min="1031" max="1031" width="8" style="15" customWidth="1"/>
    <col min="1032" max="1032" width="19.28515625" style="15" customWidth="1"/>
    <col min="1033" max="1033" width="20.5703125" style="15" customWidth="1"/>
    <col min="1034" max="1034" width="16.85546875" style="15" bestFit="1" customWidth="1"/>
    <col min="1035" max="1035" width="28.42578125" style="15" customWidth="1"/>
    <col min="1036" max="1036" width="3.42578125" style="15" customWidth="1"/>
    <col min="1037" max="1037" width="12" style="15" bestFit="1" customWidth="1"/>
    <col min="1038" max="1038" width="3.42578125" style="15" customWidth="1"/>
    <col min="1039" max="1039" width="10.28515625" style="15" customWidth="1"/>
    <col min="1040" max="1040" width="6.7109375" style="15" customWidth="1"/>
    <col min="1041" max="1280" width="1" style="15"/>
    <col min="1281" max="1281" width="2.7109375" style="15" customWidth="1"/>
    <col min="1282" max="1282" width="39.7109375" style="15" customWidth="1"/>
    <col min="1283" max="1283" width="11.28515625" style="15" customWidth="1"/>
    <col min="1284" max="1284" width="24.7109375" style="15" customWidth="1"/>
    <col min="1285" max="1285" width="7.140625" style="15" customWidth="1"/>
    <col min="1286" max="1286" width="12.28515625" style="15" customWidth="1"/>
    <col min="1287" max="1287" width="8" style="15" customWidth="1"/>
    <col min="1288" max="1288" width="19.28515625" style="15" customWidth="1"/>
    <col min="1289" max="1289" width="20.5703125" style="15" customWidth="1"/>
    <col min="1290" max="1290" width="16.85546875" style="15" bestFit="1" customWidth="1"/>
    <col min="1291" max="1291" width="28.42578125" style="15" customWidth="1"/>
    <col min="1292" max="1292" width="3.42578125" style="15" customWidth="1"/>
    <col min="1293" max="1293" width="12" style="15" bestFit="1" customWidth="1"/>
    <col min="1294" max="1294" width="3.42578125" style="15" customWidth="1"/>
    <col min="1295" max="1295" width="10.28515625" style="15" customWidth="1"/>
    <col min="1296" max="1296" width="6.7109375" style="15" customWidth="1"/>
    <col min="1297" max="1536" width="1" style="15"/>
    <col min="1537" max="1537" width="2.7109375" style="15" customWidth="1"/>
    <col min="1538" max="1538" width="39.7109375" style="15" customWidth="1"/>
    <col min="1539" max="1539" width="11.28515625" style="15" customWidth="1"/>
    <col min="1540" max="1540" width="24.7109375" style="15" customWidth="1"/>
    <col min="1541" max="1541" width="7.140625" style="15" customWidth="1"/>
    <col min="1542" max="1542" width="12.28515625" style="15" customWidth="1"/>
    <col min="1543" max="1543" width="8" style="15" customWidth="1"/>
    <col min="1544" max="1544" width="19.28515625" style="15" customWidth="1"/>
    <col min="1545" max="1545" width="20.5703125" style="15" customWidth="1"/>
    <col min="1546" max="1546" width="16.85546875" style="15" bestFit="1" customWidth="1"/>
    <col min="1547" max="1547" width="28.42578125" style="15" customWidth="1"/>
    <col min="1548" max="1548" width="3.42578125" style="15" customWidth="1"/>
    <col min="1549" max="1549" width="12" style="15" bestFit="1" customWidth="1"/>
    <col min="1550" max="1550" width="3.42578125" style="15" customWidth="1"/>
    <col min="1551" max="1551" width="10.28515625" style="15" customWidth="1"/>
    <col min="1552" max="1552" width="6.7109375" style="15" customWidth="1"/>
    <col min="1553" max="1792" width="1" style="15"/>
    <col min="1793" max="1793" width="2.7109375" style="15" customWidth="1"/>
    <col min="1794" max="1794" width="39.7109375" style="15" customWidth="1"/>
    <col min="1795" max="1795" width="11.28515625" style="15" customWidth="1"/>
    <col min="1796" max="1796" width="24.7109375" style="15" customWidth="1"/>
    <col min="1797" max="1797" width="7.140625" style="15" customWidth="1"/>
    <col min="1798" max="1798" width="12.28515625" style="15" customWidth="1"/>
    <col min="1799" max="1799" width="8" style="15" customWidth="1"/>
    <col min="1800" max="1800" width="19.28515625" style="15" customWidth="1"/>
    <col min="1801" max="1801" width="20.5703125" style="15" customWidth="1"/>
    <col min="1802" max="1802" width="16.85546875" style="15" bestFit="1" customWidth="1"/>
    <col min="1803" max="1803" width="28.42578125" style="15" customWidth="1"/>
    <col min="1804" max="1804" width="3.42578125" style="15" customWidth="1"/>
    <col min="1805" max="1805" width="12" style="15" bestFit="1" customWidth="1"/>
    <col min="1806" max="1806" width="3.42578125" style="15" customWidth="1"/>
    <col min="1807" max="1807" width="10.28515625" style="15" customWidth="1"/>
    <col min="1808" max="1808" width="6.7109375" style="15" customWidth="1"/>
    <col min="1809" max="2048" width="1" style="15"/>
    <col min="2049" max="2049" width="2.7109375" style="15" customWidth="1"/>
    <col min="2050" max="2050" width="39.7109375" style="15" customWidth="1"/>
    <col min="2051" max="2051" width="11.28515625" style="15" customWidth="1"/>
    <col min="2052" max="2052" width="24.7109375" style="15" customWidth="1"/>
    <col min="2053" max="2053" width="7.140625" style="15" customWidth="1"/>
    <col min="2054" max="2054" width="12.28515625" style="15" customWidth="1"/>
    <col min="2055" max="2055" width="8" style="15" customWidth="1"/>
    <col min="2056" max="2056" width="19.28515625" style="15" customWidth="1"/>
    <col min="2057" max="2057" width="20.5703125" style="15" customWidth="1"/>
    <col min="2058" max="2058" width="16.85546875" style="15" bestFit="1" customWidth="1"/>
    <col min="2059" max="2059" width="28.42578125" style="15" customWidth="1"/>
    <col min="2060" max="2060" width="3.42578125" style="15" customWidth="1"/>
    <col min="2061" max="2061" width="12" style="15" bestFit="1" customWidth="1"/>
    <col min="2062" max="2062" width="3.42578125" style="15" customWidth="1"/>
    <col min="2063" max="2063" width="10.28515625" style="15" customWidth="1"/>
    <col min="2064" max="2064" width="6.7109375" style="15" customWidth="1"/>
    <col min="2065" max="2304" width="1" style="15"/>
    <col min="2305" max="2305" width="2.7109375" style="15" customWidth="1"/>
    <col min="2306" max="2306" width="39.7109375" style="15" customWidth="1"/>
    <col min="2307" max="2307" width="11.28515625" style="15" customWidth="1"/>
    <col min="2308" max="2308" width="24.7109375" style="15" customWidth="1"/>
    <col min="2309" max="2309" width="7.140625" style="15" customWidth="1"/>
    <col min="2310" max="2310" width="12.28515625" style="15" customWidth="1"/>
    <col min="2311" max="2311" width="8" style="15" customWidth="1"/>
    <col min="2312" max="2312" width="19.28515625" style="15" customWidth="1"/>
    <col min="2313" max="2313" width="20.5703125" style="15" customWidth="1"/>
    <col min="2314" max="2314" width="16.85546875" style="15" bestFit="1" customWidth="1"/>
    <col min="2315" max="2315" width="28.42578125" style="15" customWidth="1"/>
    <col min="2316" max="2316" width="3.42578125" style="15" customWidth="1"/>
    <col min="2317" max="2317" width="12" style="15" bestFit="1" customWidth="1"/>
    <col min="2318" max="2318" width="3.42578125" style="15" customWidth="1"/>
    <col min="2319" max="2319" width="10.28515625" style="15" customWidth="1"/>
    <col min="2320" max="2320" width="6.7109375" style="15" customWidth="1"/>
    <col min="2321" max="2560" width="1" style="15"/>
    <col min="2561" max="2561" width="2.7109375" style="15" customWidth="1"/>
    <col min="2562" max="2562" width="39.7109375" style="15" customWidth="1"/>
    <col min="2563" max="2563" width="11.28515625" style="15" customWidth="1"/>
    <col min="2564" max="2564" width="24.7109375" style="15" customWidth="1"/>
    <col min="2565" max="2565" width="7.140625" style="15" customWidth="1"/>
    <col min="2566" max="2566" width="12.28515625" style="15" customWidth="1"/>
    <col min="2567" max="2567" width="8" style="15" customWidth="1"/>
    <col min="2568" max="2568" width="19.28515625" style="15" customWidth="1"/>
    <col min="2569" max="2569" width="20.5703125" style="15" customWidth="1"/>
    <col min="2570" max="2570" width="16.85546875" style="15" bestFit="1" customWidth="1"/>
    <col min="2571" max="2571" width="28.42578125" style="15" customWidth="1"/>
    <col min="2572" max="2572" width="3.42578125" style="15" customWidth="1"/>
    <col min="2573" max="2573" width="12" style="15" bestFit="1" customWidth="1"/>
    <col min="2574" max="2574" width="3.42578125" style="15" customWidth="1"/>
    <col min="2575" max="2575" width="10.28515625" style="15" customWidth="1"/>
    <col min="2576" max="2576" width="6.7109375" style="15" customWidth="1"/>
    <col min="2577" max="2816" width="1" style="15"/>
    <col min="2817" max="2817" width="2.7109375" style="15" customWidth="1"/>
    <col min="2818" max="2818" width="39.7109375" style="15" customWidth="1"/>
    <col min="2819" max="2819" width="11.28515625" style="15" customWidth="1"/>
    <col min="2820" max="2820" width="24.7109375" style="15" customWidth="1"/>
    <col min="2821" max="2821" width="7.140625" style="15" customWidth="1"/>
    <col min="2822" max="2822" width="12.28515625" style="15" customWidth="1"/>
    <col min="2823" max="2823" width="8" style="15" customWidth="1"/>
    <col min="2824" max="2824" width="19.28515625" style="15" customWidth="1"/>
    <col min="2825" max="2825" width="20.5703125" style="15" customWidth="1"/>
    <col min="2826" max="2826" width="16.85546875" style="15" bestFit="1" customWidth="1"/>
    <col min="2827" max="2827" width="28.42578125" style="15" customWidth="1"/>
    <col min="2828" max="2828" width="3.42578125" style="15" customWidth="1"/>
    <col min="2829" max="2829" width="12" style="15" bestFit="1" customWidth="1"/>
    <col min="2830" max="2830" width="3.42578125" style="15" customWidth="1"/>
    <col min="2831" max="2831" width="10.28515625" style="15" customWidth="1"/>
    <col min="2832" max="2832" width="6.7109375" style="15" customWidth="1"/>
    <col min="2833" max="3072" width="1" style="15"/>
    <col min="3073" max="3073" width="2.7109375" style="15" customWidth="1"/>
    <col min="3074" max="3074" width="39.7109375" style="15" customWidth="1"/>
    <col min="3075" max="3075" width="11.28515625" style="15" customWidth="1"/>
    <col min="3076" max="3076" width="24.7109375" style="15" customWidth="1"/>
    <col min="3077" max="3077" width="7.140625" style="15" customWidth="1"/>
    <col min="3078" max="3078" width="12.28515625" style="15" customWidth="1"/>
    <col min="3079" max="3079" width="8" style="15" customWidth="1"/>
    <col min="3080" max="3080" width="19.28515625" style="15" customWidth="1"/>
    <col min="3081" max="3081" width="20.5703125" style="15" customWidth="1"/>
    <col min="3082" max="3082" width="16.85546875" style="15" bestFit="1" customWidth="1"/>
    <col min="3083" max="3083" width="28.42578125" style="15" customWidth="1"/>
    <col min="3084" max="3084" width="3.42578125" style="15" customWidth="1"/>
    <col min="3085" max="3085" width="12" style="15" bestFit="1" customWidth="1"/>
    <col min="3086" max="3086" width="3.42578125" style="15" customWidth="1"/>
    <col min="3087" max="3087" width="10.28515625" style="15" customWidth="1"/>
    <col min="3088" max="3088" width="6.7109375" style="15" customWidth="1"/>
    <col min="3089" max="3328" width="1" style="15"/>
    <col min="3329" max="3329" width="2.7109375" style="15" customWidth="1"/>
    <col min="3330" max="3330" width="39.7109375" style="15" customWidth="1"/>
    <col min="3331" max="3331" width="11.28515625" style="15" customWidth="1"/>
    <col min="3332" max="3332" width="24.7109375" style="15" customWidth="1"/>
    <col min="3333" max="3333" width="7.140625" style="15" customWidth="1"/>
    <col min="3334" max="3334" width="12.28515625" style="15" customWidth="1"/>
    <col min="3335" max="3335" width="8" style="15" customWidth="1"/>
    <col min="3336" max="3336" width="19.28515625" style="15" customWidth="1"/>
    <col min="3337" max="3337" width="20.5703125" style="15" customWidth="1"/>
    <col min="3338" max="3338" width="16.85546875" style="15" bestFit="1" customWidth="1"/>
    <col min="3339" max="3339" width="28.42578125" style="15" customWidth="1"/>
    <col min="3340" max="3340" width="3.42578125" style="15" customWidth="1"/>
    <col min="3341" max="3341" width="12" style="15" bestFit="1" customWidth="1"/>
    <col min="3342" max="3342" width="3.42578125" style="15" customWidth="1"/>
    <col min="3343" max="3343" width="10.28515625" style="15" customWidth="1"/>
    <col min="3344" max="3344" width="6.7109375" style="15" customWidth="1"/>
    <col min="3345" max="3584" width="1" style="15"/>
    <col min="3585" max="3585" width="2.7109375" style="15" customWidth="1"/>
    <col min="3586" max="3586" width="39.7109375" style="15" customWidth="1"/>
    <col min="3587" max="3587" width="11.28515625" style="15" customWidth="1"/>
    <col min="3588" max="3588" width="24.7109375" style="15" customWidth="1"/>
    <col min="3589" max="3589" width="7.140625" style="15" customWidth="1"/>
    <col min="3590" max="3590" width="12.28515625" style="15" customWidth="1"/>
    <col min="3591" max="3591" width="8" style="15" customWidth="1"/>
    <col min="3592" max="3592" width="19.28515625" style="15" customWidth="1"/>
    <col min="3593" max="3593" width="20.5703125" style="15" customWidth="1"/>
    <col min="3594" max="3594" width="16.85546875" style="15" bestFit="1" customWidth="1"/>
    <col min="3595" max="3595" width="28.42578125" style="15" customWidth="1"/>
    <col min="3596" max="3596" width="3.42578125" style="15" customWidth="1"/>
    <col min="3597" max="3597" width="12" style="15" bestFit="1" customWidth="1"/>
    <col min="3598" max="3598" width="3.42578125" style="15" customWidth="1"/>
    <col min="3599" max="3599" width="10.28515625" style="15" customWidth="1"/>
    <col min="3600" max="3600" width="6.7109375" style="15" customWidth="1"/>
    <col min="3601" max="3840" width="1" style="15"/>
    <col min="3841" max="3841" width="2.7109375" style="15" customWidth="1"/>
    <col min="3842" max="3842" width="39.7109375" style="15" customWidth="1"/>
    <col min="3843" max="3843" width="11.28515625" style="15" customWidth="1"/>
    <col min="3844" max="3844" width="24.7109375" style="15" customWidth="1"/>
    <col min="3845" max="3845" width="7.140625" style="15" customWidth="1"/>
    <col min="3846" max="3846" width="12.28515625" style="15" customWidth="1"/>
    <col min="3847" max="3847" width="8" style="15" customWidth="1"/>
    <col min="3848" max="3848" width="19.28515625" style="15" customWidth="1"/>
    <col min="3849" max="3849" width="20.5703125" style="15" customWidth="1"/>
    <col min="3850" max="3850" width="16.85546875" style="15" bestFit="1" customWidth="1"/>
    <col min="3851" max="3851" width="28.42578125" style="15" customWidth="1"/>
    <col min="3852" max="3852" width="3.42578125" style="15" customWidth="1"/>
    <col min="3853" max="3853" width="12" style="15" bestFit="1" customWidth="1"/>
    <col min="3854" max="3854" width="3.42578125" style="15" customWidth="1"/>
    <col min="3855" max="3855" width="10.28515625" style="15" customWidth="1"/>
    <col min="3856" max="3856" width="6.7109375" style="15" customWidth="1"/>
    <col min="3857" max="4096" width="1" style="15"/>
    <col min="4097" max="4097" width="2.7109375" style="15" customWidth="1"/>
    <col min="4098" max="4098" width="39.7109375" style="15" customWidth="1"/>
    <col min="4099" max="4099" width="11.28515625" style="15" customWidth="1"/>
    <col min="4100" max="4100" width="24.7109375" style="15" customWidth="1"/>
    <col min="4101" max="4101" width="7.140625" style="15" customWidth="1"/>
    <col min="4102" max="4102" width="12.28515625" style="15" customWidth="1"/>
    <col min="4103" max="4103" width="8" style="15" customWidth="1"/>
    <col min="4104" max="4104" width="19.28515625" style="15" customWidth="1"/>
    <col min="4105" max="4105" width="20.5703125" style="15" customWidth="1"/>
    <col min="4106" max="4106" width="16.85546875" style="15" bestFit="1" customWidth="1"/>
    <col min="4107" max="4107" width="28.42578125" style="15" customWidth="1"/>
    <col min="4108" max="4108" width="3.42578125" style="15" customWidth="1"/>
    <col min="4109" max="4109" width="12" style="15" bestFit="1" customWidth="1"/>
    <col min="4110" max="4110" width="3.42578125" style="15" customWidth="1"/>
    <col min="4111" max="4111" width="10.28515625" style="15" customWidth="1"/>
    <col min="4112" max="4112" width="6.7109375" style="15" customWidth="1"/>
    <col min="4113" max="4352" width="1" style="15"/>
    <col min="4353" max="4353" width="2.7109375" style="15" customWidth="1"/>
    <col min="4354" max="4354" width="39.7109375" style="15" customWidth="1"/>
    <col min="4355" max="4355" width="11.28515625" style="15" customWidth="1"/>
    <col min="4356" max="4356" width="24.7109375" style="15" customWidth="1"/>
    <col min="4357" max="4357" width="7.140625" style="15" customWidth="1"/>
    <col min="4358" max="4358" width="12.28515625" style="15" customWidth="1"/>
    <col min="4359" max="4359" width="8" style="15" customWidth="1"/>
    <col min="4360" max="4360" width="19.28515625" style="15" customWidth="1"/>
    <col min="4361" max="4361" width="20.5703125" style="15" customWidth="1"/>
    <col min="4362" max="4362" width="16.85546875" style="15" bestFit="1" customWidth="1"/>
    <col min="4363" max="4363" width="28.42578125" style="15" customWidth="1"/>
    <col min="4364" max="4364" width="3.42578125" style="15" customWidth="1"/>
    <col min="4365" max="4365" width="12" style="15" bestFit="1" customWidth="1"/>
    <col min="4366" max="4366" width="3.42578125" style="15" customWidth="1"/>
    <col min="4367" max="4367" width="10.28515625" style="15" customWidth="1"/>
    <col min="4368" max="4368" width="6.7109375" style="15" customWidth="1"/>
    <col min="4369" max="4608" width="1" style="15"/>
    <col min="4609" max="4609" width="2.7109375" style="15" customWidth="1"/>
    <col min="4610" max="4610" width="39.7109375" style="15" customWidth="1"/>
    <col min="4611" max="4611" width="11.28515625" style="15" customWidth="1"/>
    <col min="4612" max="4612" width="24.7109375" style="15" customWidth="1"/>
    <col min="4613" max="4613" width="7.140625" style="15" customWidth="1"/>
    <col min="4614" max="4614" width="12.28515625" style="15" customWidth="1"/>
    <col min="4615" max="4615" width="8" style="15" customWidth="1"/>
    <col min="4616" max="4616" width="19.28515625" style="15" customWidth="1"/>
    <col min="4617" max="4617" width="20.5703125" style="15" customWidth="1"/>
    <col min="4618" max="4618" width="16.85546875" style="15" bestFit="1" customWidth="1"/>
    <col min="4619" max="4619" width="28.42578125" style="15" customWidth="1"/>
    <col min="4620" max="4620" width="3.42578125" style="15" customWidth="1"/>
    <col min="4621" max="4621" width="12" style="15" bestFit="1" customWidth="1"/>
    <col min="4622" max="4622" width="3.42578125" style="15" customWidth="1"/>
    <col min="4623" max="4623" width="10.28515625" style="15" customWidth="1"/>
    <col min="4624" max="4624" width="6.7109375" style="15" customWidth="1"/>
    <col min="4625" max="4864" width="1" style="15"/>
    <col min="4865" max="4865" width="2.7109375" style="15" customWidth="1"/>
    <col min="4866" max="4866" width="39.7109375" style="15" customWidth="1"/>
    <col min="4867" max="4867" width="11.28515625" style="15" customWidth="1"/>
    <col min="4868" max="4868" width="24.7109375" style="15" customWidth="1"/>
    <col min="4869" max="4869" width="7.140625" style="15" customWidth="1"/>
    <col min="4870" max="4870" width="12.28515625" style="15" customWidth="1"/>
    <col min="4871" max="4871" width="8" style="15" customWidth="1"/>
    <col min="4872" max="4872" width="19.28515625" style="15" customWidth="1"/>
    <col min="4873" max="4873" width="20.5703125" style="15" customWidth="1"/>
    <col min="4874" max="4874" width="16.85546875" style="15" bestFit="1" customWidth="1"/>
    <col min="4875" max="4875" width="28.42578125" style="15" customWidth="1"/>
    <col min="4876" max="4876" width="3.42578125" style="15" customWidth="1"/>
    <col min="4877" max="4877" width="12" style="15" bestFit="1" customWidth="1"/>
    <col min="4878" max="4878" width="3.42578125" style="15" customWidth="1"/>
    <col min="4879" max="4879" width="10.28515625" style="15" customWidth="1"/>
    <col min="4880" max="4880" width="6.7109375" style="15" customWidth="1"/>
    <col min="4881" max="5120" width="1" style="15"/>
    <col min="5121" max="5121" width="2.7109375" style="15" customWidth="1"/>
    <col min="5122" max="5122" width="39.7109375" style="15" customWidth="1"/>
    <col min="5123" max="5123" width="11.28515625" style="15" customWidth="1"/>
    <col min="5124" max="5124" width="24.7109375" style="15" customWidth="1"/>
    <col min="5125" max="5125" width="7.140625" style="15" customWidth="1"/>
    <col min="5126" max="5126" width="12.28515625" style="15" customWidth="1"/>
    <col min="5127" max="5127" width="8" style="15" customWidth="1"/>
    <col min="5128" max="5128" width="19.28515625" style="15" customWidth="1"/>
    <col min="5129" max="5129" width="20.5703125" style="15" customWidth="1"/>
    <col min="5130" max="5130" width="16.85546875" style="15" bestFit="1" customWidth="1"/>
    <col min="5131" max="5131" width="28.42578125" style="15" customWidth="1"/>
    <col min="5132" max="5132" width="3.42578125" style="15" customWidth="1"/>
    <col min="5133" max="5133" width="12" style="15" bestFit="1" customWidth="1"/>
    <col min="5134" max="5134" width="3.42578125" style="15" customWidth="1"/>
    <col min="5135" max="5135" width="10.28515625" style="15" customWidth="1"/>
    <col min="5136" max="5136" width="6.7109375" style="15" customWidth="1"/>
    <col min="5137" max="5376" width="1" style="15"/>
    <col min="5377" max="5377" width="2.7109375" style="15" customWidth="1"/>
    <col min="5378" max="5378" width="39.7109375" style="15" customWidth="1"/>
    <col min="5379" max="5379" width="11.28515625" style="15" customWidth="1"/>
    <col min="5380" max="5380" width="24.7109375" style="15" customWidth="1"/>
    <col min="5381" max="5381" width="7.140625" style="15" customWidth="1"/>
    <col min="5382" max="5382" width="12.28515625" style="15" customWidth="1"/>
    <col min="5383" max="5383" width="8" style="15" customWidth="1"/>
    <col min="5384" max="5384" width="19.28515625" style="15" customWidth="1"/>
    <col min="5385" max="5385" width="20.5703125" style="15" customWidth="1"/>
    <col min="5386" max="5386" width="16.85546875" style="15" bestFit="1" customWidth="1"/>
    <col min="5387" max="5387" width="28.42578125" style="15" customWidth="1"/>
    <col min="5388" max="5388" width="3.42578125" style="15" customWidth="1"/>
    <col min="5389" max="5389" width="12" style="15" bestFit="1" customWidth="1"/>
    <col min="5390" max="5390" width="3.42578125" style="15" customWidth="1"/>
    <col min="5391" max="5391" width="10.28515625" style="15" customWidth="1"/>
    <col min="5392" max="5392" width="6.7109375" style="15" customWidth="1"/>
    <col min="5393" max="5632" width="1" style="15"/>
    <col min="5633" max="5633" width="2.7109375" style="15" customWidth="1"/>
    <col min="5634" max="5634" width="39.7109375" style="15" customWidth="1"/>
    <col min="5635" max="5635" width="11.28515625" style="15" customWidth="1"/>
    <col min="5636" max="5636" width="24.7109375" style="15" customWidth="1"/>
    <col min="5637" max="5637" width="7.140625" style="15" customWidth="1"/>
    <col min="5638" max="5638" width="12.28515625" style="15" customWidth="1"/>
    <col min="5639" max="5639" width="8" style="15" customWidth="1"/>
    <col min="5640" max="5640" width="19.28515625" style="15" customWidth="1"/>
    <col min="5641" max="5641" width="20.5703125" style="15" customWidth="1"/>
    <col min="5642" max="5642" width="16.85546875" style="15" bestFit="1" customWidth="1"/>
    <col min="5643" max="5643" width="28.42578125" style="15" customWidth="1"/>
    <col min="5644" max="5644" width="3.42578125" style="15" customWidth="1"/>
    <col min="5645" max="5645" width="12" style="15" bestFit="1" customWidth="1"/>
    <col min="5646" max="5646" width="3.42578125" style="15" customWidth="1"/>
    <col min="5647" max="5647" width="10.28515625" style="15" customWidth="1"/>
    <col min="5648" max="5648" width="6.7109375" style="15" customWidth="1"/>
    <col min="5649" max="5888" width="1" style="15"/>
    <col min="5889" max="5889" width="2.7109375" style="15" customWidth="1"/>
    <col min="5890" max="5890" width="39.7109375" style="15" customWidth="1"/>
    <col min="5891" max="5891" width="11.28515625" style="15" customWidth="1"/>
    <col min="5892" max="5892" width="24.7109375" style="15" customWidth="1"/>
    <col min="5893" max="5893" width="7.140625" style="15" customWidth="1"/>
    <col min="5894" max="5894" width="12.28515625" style="15" customWidth="1"/>
    <col min="5895" max="5895" width="8" style="15" customWidth="1"/>
    <col min="5896" max="5896" width="19.28515625" style="15" customWidth="1"/>
    <col min="5897" max="5897" width="20.5703125" style="15" customWidth="1"/>
    <col min="5898" max="5898" width="16.85546875" style="15" bestFit="1" customWidth="1"/>
    <col min="5899" max="5899" width="28.42578125" style="15" customWidth="1"/>
    <col min="5900" max="5900" width="3.42578125" style="15" customWidth="1"/>
    <col min="5901" max="5901" width="12" style="15" bestFit="1" customWidth="1"/>
    <col min="5902" max="5902" width="3.42578125" style="15" customWidth="1"/>
    <col min="5903" max="5903" width="10.28515625" style="15" customWidth="1"/>
    <col min="5904" max="5904" width="6.7109375" style="15" customWidth="1"/>
    <col min="5905" max="6144" width="1" style="15"/>
    <col min="6145" max="6145" width="2.7109375" style="15" customWidth="1"/>
    <col min="6146" max="6146" width="39.7109375" style="15" customWidth="1"/>
    <col min="6147" max="6147" width="11.28515625" style="15" customWidth="1"/>
    <col min="6148" max="6148" width="24.7109375" style="15" customWidth="1"/>
    <col min="6149" max="6149" width="7.140625" style="15" customWidth="1"/>
    <col min="6150" max="6150" width="12.28515625" style="15" customWidth="1"/>
    <col min="6151" max="6151" width="8" style="15" customWidth="1"/>
    <col min="6152" max="6152" width="19.28515625" style="15" customWidth="1"/>
    <col min="6153" max="6153" width="20.5703125" style="15" customWidth="1"/>
    <col min="6154" max="6154" width="16.85546875" style="15" bestFit="1" customWidth="1"/>
    <col min="6155" max="6155" width="28.42578125" style="15" customWidth="1"/>
    <col min="6156" max="6156" width="3.42578125" style="15" customWidth="1"/>
    <col min="6157" max="6157" width="12" style="15" bestFit="1" customWidth="1"/>
    <col min="6158" max="6158" width="3.42578125" style="15" customWidth="1"/>
    <col min="6159" max="6159" width="10.28515625" style="15" customWidth="1"/>
    <col min="6160" max="6160" width="6.7109375" style="15" customWidth="1"/>
    <col min="6161" max="6400" width="1" style="15"/>
    <col min="6401" max="6401" width="2.7109375" style="15" customWidth="1"/>
    <col min="6402" max="6402" width="39.7109375" style="15" customWidth="1"/>
    <col min="6403" max="6403" width="11.28515625" style="15" customWidth="1"/>
    <col min="6404" max="6404" width="24.7109375" style="15" customWidth="1"/>
    <col min="6405" max="6405" width="7.140625" style="15" customWidth="1"/>
    <col min="6406" max="6406" width="12.28515625" style="15" customWidth="1"/>
    <col min="6407" max="6407" width="8" style="15" customWidth="1"/>
    <col min="6408" max="6408" width="19.28515625" style="15" customWidth="1"/>
    <col min="6409" max="6409" width="20.5703125" style="15" customWidth="1"/>
    <col min="6410" max="6410" width="16.85546875" style="15" bestFit="1" customWidth="1"/>
    <col min="6411" max="6411" width="28.42578125" style="15" customWidth="1"/>
    <col min="6412" max="6412" width="3.42578125" style="15" customWidth="1"/>
    <col min="6413" max="6413" width="12" style="15" bestFit="1" customWidth="1"/>
    <col min="6414" max="6414" width="3.42578125" style="15" customWidth="1"/>
    <col min="6415" max="6415" width="10.28515625" style="15" customWidth="1"/>
    <col min="6416" max="6416" width="6.7109375" style="15" customWidth="1"/>
    <col min="6417" max="6656" width="1" style="15"/>
    <col min="6657" max="6657" width="2.7109375" style="15" customWidth="1"/>
    <col min="6658" max="6658" width="39.7109375" style="15" customWidth="1"/>
    <col min="6659" max="6659" width="11.28515625" style="15" customWidth="1"/>
    <col min="6660" max="6660" width="24.7109375" style="15" customWidth="1"/>
    <col min="6661" max="6661" width="7.140625" style="15" customWidth="1"/>
    <col min="6662" max="6662" width="12.28515625" style="15" customWidth="1"/>
    <col min="6663" max="6663" width="8" style="15" customWidth="1"/>
    <col min="6664" max="6664" width="19.28515625" style="15" customWidth="1"/>
    <col min="6665" max="6665" width="20.5703125" style="15" customWidth="1"/>
    <col min="6666" max="6666" width="16.85546875" style="15" bestFit="1" customWidth="1"/>
    <col min="6667" max="6667" width="28.42578125" style="15" customWidth="1"/>
    <col min="6668" max="6668" width="3.42578125" style="15" customWidth="1"/>
    <col min="6669" max="6669" width="12" style="15" bestFit="1" customWidth="1"/>
    <col min="6670" max="6670" width="3.42578125" style="15" customWidth="1"/>
    <col min="6671" max="6671" width="10.28515625" style="15" customWidth="1"/>
    <col min="6672" max="6672" width="6.7109375" style="15" customWidth="1"/>
    <col min="6673" max="6912" width="1" style="15"/>
    <col min="6913" max="6913" width="2.7109375" style="15" customWidth="1"/>
    <col min="6914" max="6914" width="39.7109375" style="15" customWidth="1"/>
    <col min="6915" max="6915" width="11.28515625" style="15" customWidth="1"/>
    <col min="6916" max="6916" width="24.7109375" style="15" customWidth="1"/>
    <col min="6917" max="6917" width="7.140625" style="15" customWidth="1"/>
    <col min="6918" max="6918" width="12.28515625" style="15" customWidth="1"/>
    <col min="6919" max="6919" width="8" style="15" customWidth="1"/>
    <col min="6920" max="6920" width="19.28515625" style="15" customWidth="1"/>
    <col min="6921" max="6921" width="20.5703125" style="15" customWidth="1"/>
    <col min="6922" max="6922" width="16.85546875" style="15" bestFit="1" customWidth="1"/>
    <col min="6923" max="6923" width="28.42578125" style="15" customWidth="1"/>
    <col min="6924" max="6924" width="3.42578125" style="15" customWidth="1"/>
    <col min="6925" max="6925" width="12" style="15" bestFit="1" customWidth="1"/>
    <col min="6926" max="6926" width="3.42578125" style="15" customWidth="1"/>
    <col min="6927" max="6927" width="10.28515625" style="15" customWidth="1"/>
    <col min="6928" max="6928" width="6.7109375" style="15" customWidth="1"/>
    <col min="6929" max="7168" width="1" style="15"/>
    <col min="7169" max="7169" width="2.7109375" style="15" customWidth="1"/>
    <col min="7170" max="7170" width="39.7109375" style="15" customWidth="1"/>
    <col min="7171" max="7171" width="11.28515625" style="15" customWidth="1"/>
    <col min="7172" max="7172" width="24.7109375" style="15" customWidth="1"/>
    <col min="7173" max="7173" width="7.140625" style="15" customWidth="1"/>
    <col min="7174" max="7174" width="12.28515625" style="15" customWidth="1"/>
    <col min="7175" max="7175" width="8" style="15" customWidth="1"/>
    <col min="7176" max="7176" width="19.28515625" style="15" customWidth="1"/>
    <col min="7177" max="7177" width="20.5703125" style="15" customWidth="1"/>
    <col min="7178" max="7178" width="16.85546875" style="15" bestFit="1" customWidth="1"/>
    <col min="7179" max="7179" width="28.42578125" style="15" customWidth="1"/>
    <col min="7180" max="7180" width="3.42578125" style="15" customWidth="1"/>
    <col min="7181" max="7181" width="12" style="15" bestFit="1" customWidth="1"/>
    <col min="7182" max="7182" width="3.42578125" style="15" customWidth="1"/>
    <col min="7183" max="7183" width="10.28515625" style="15" customWidth="1"/>
    <col min="7184" max="7184" width="6.7109375" style="15" customWidth="1"/>
    <col min="7185" max="7424" width="1" style="15"/>
    <col min="7425" max="7425" width="2.7109375" style="15" customWidth="1"/>
    <col min="7426" max="7426" width="39.7109375" style="15" customWidth="1"/>
    <col min="7427" max="7427" width="11.28515625" style="15" customWidth="1"/>
    <col min="7428" max="7428" width="24.7109375" style="15" customWidth="1"/>
    <col min="7429" max="7429" width="7.140625" style="15" customWidth="1"/>
    <col min="7430" max="7430" width="12.28515625" style="15" customWidth="1"/>
    <col min="7431" max="7431" width="8" style="15" customWidth="1"/>
    <col min="7432" max="7432" width="19.28515625" style="15" customWidth="1"/>
    <col min="7433" max="7433" width="20.5703125" style="15" customWidth="1"/>
    <col min="7434" max="7434" width="16.85546875" style="15" bestFit="1" customWidth="1"/>
    <col min="7435" max="7435" width="28.42578125" style="15" customWidth="1"/>
    <col min="7436" max="7436" width="3.42578125" style="15" customWidth="1"/>
    <col min="7437" max="7437" width="12" style="15" bestFit="1" customWidth="1"/>
    <col min="7438" max="7438" width="3.42578125" style="15" customWidth="1"/>
    <col min="7439" max="7439" width="10.28515625" style="15" customWidth="1"/>
    <col min="7440" max="7440" width="6.7109375" style="15" customWidth="1"/>
    <col min="7441" max="7680" width="1" style="15"/>
    <col min="7681" max="7681" width="2.7109375" style="15" customWidth="1"/>
    <col min="7682" max="7682" width="39.7109375" style="15" customWidth="1"/>
    <col min="7683" max="7683" width="11.28515625" style="15" customWidth="1"/>
    <col min="7684" max="7684" width="24.7109375" style="15" customWidth="1"/>
    <col min="7685" max="7685" width="7.140625" style="15" customWidth="1"/>
    <col min="7686" max="7686" width="12.28515625" style="15" customWidth="1"/>
    <col min="7687" max="7687" width="8" style="15" customWidth="1"/>
    <col min="7688" max="7688" width="19.28515625" style="15" customWidth="1"/>
    <col min="7689" max="7689" width="20.5703125" style="15" customWidth="1"/>
    <col min="7690" max="7690" width="16.85546875" style="15" bestFit="1" customWidth="1"/>
    <col min="7691" max="7691" width="28.42578125" style="15" customWidth="1"/>
    <col min="7692" max="7692" width="3.42578125" style="15" customWidth="1"/>
    <col min="7693" max="7693" width="12" style="15" bestFit="1" customWidth="1"/>
    <col min="7694" max="7694" width="3.42578125" style="15" customWidth="1"/>
    <col min="7695" max="7695" width="10.28515625" style="15" customWidth="1"/>
    <col min="7696" max="7696" width="6.7109375" style="15" customWidth="1"/>
    <col min="7697" max="7936" width="1" style="15"/>
    <col min="7937" max="7937" width="2.7109375" style="15" customWidth="1"/>
    <col min="7938" max="7938" width="39.7109375" style="15" customWidth="1"/>
    <col min="7939" max="7939" width="11.28515625" style="15" customWidth="1"/>
    <col min="7940" max="7940" width="24.7109375" style="15" customWidth="1"/>
    <col min="7941" max="7941" width="7.140625" style="15" customWidth="1"/>
    <col min="7942" max="7942" width="12.28515625" style="15" customWidth="1"/>
    <col min="7943" max="7943" width="8" style="15" customWidth="1"/>
    <col min="7944" max="7944" width="19.28515625" style="15" customWidth="1"/>
    <col min="7945" max="7945" width="20.5703125" style="15" customWidth="1"/>
    <col min="7946" max="7946" width="16.85546875" style="15" bestFit="1" customWidth="1"/>
    <col min="7947" max="7947" width="28.42578125" style="15" customWidth="1"/>
    <col min="7948" max="7948" width="3.42578125" style="15" customWidth="1"/>
    <col min="7949" max="7949" width="12" style="15" bestFit="1" customWidth="1"/>
    <col min="7950" max="7950" width="3.42578125" style="15" customWidth="1"/>
    <col min="7951" max="7951" width="10.28515625" style="15" customWidth="1"/>
    <col min="7952" max="7952" width="6.7109375" style="15" customWidth="1"/>
    <col min="7953" max="8192" width="1" style="15"/>
    <col min="8193" max="8193" width="2.7109375" style="15" customWidth="1"/>
    <col min="8194" max="8194" width="39.7109375" style="15" customWidth="1"/>
    <col min="8195" max="8195" width="11.28515625" style="15" customWidth="1"/>
    <col min="8196" max="8196" width="24.7109375" style="15" customWidth="1"/>
    <col min="8197" max="8197" width="7.140625" style="15" customWidth="1"/>
    <col min="8198" max="8198" width="12.28515625" style="15" customWidth="1"/>
    <col min="8199" max="8199" width="8" style="15" customWidth="1"/>
    <col min="8200" max="8200" width="19.28515625" style="15" customWidth="1"/>
    <col min="8201" max="8201" width="20.5703125" style="15" customWidth="1"/>
    <col min="8202" max="8202" width="16.85546875" style="15" bestFit="1" customWidth="1"/>
    <col min="8203" max="8203" width="28.42578125" style="15" customWidth="1"/>
    <col min="8204" max="8204" width="3.42578125" style="15" customWidth="1"/>
    <col min="8205" max="8205" width="12" style="15" bestFit="1" customWidth="1"/>
    <col min="8206" max="8206" width="3.42578125" style="15" customWidth="1"/>
    <col min="8207" max="8207" width="10.28515625" style="15" customWidth="1"/>
    <col min="8208" max="8208" width="6.7109375" style="15" customWidth="1"/>
    <col min="8209" max="8448" width="1" style="15"/>
    <col min="8449" max="8449" width="2.7109375" style="15" customWidth="1"/>
    <col min="8450" max="8450" width="39.7109375" style="15" customWidth="1"/>
    <col min="8451" max="8451" width="11.28515625" style="15" customWidth="1"/>
    <col min="8452" max="8452" width="24.7109375" style="15" customWidth="1"/>
    <col min="8453" max="8453" width="7.140625" style="15" customWidth="1"/>
    <col min="8454" max="8454" width="12.28515625" style="15" customWidth="1"/>
    <col min="8455" max="8455" width="8" style="15" customWidth="1"/>
    <col min="8456" max="8456" width="19.28515625" style="15" customWidth="1"/>
    <col min="8457" max="8457" width="20.5703125" style="15" customWidth="1"/>
    <col min="8458" max="8458" width="16.85546875" style="15" bestFit="1" customWidth="1"/>
    <col min="8459" max="8459" width="28.42578125" style="15" customWidth="1"/>
    <col min="8460" max="8460" width="3.42578125" style="15" customWidth="1"/>
    <col min="8461" max="8461" width="12" style="15" bestFit="1" customWidth="1"/>
    <col min="8462" max="8462" width="3.42578125" style="15" customWidth="1"/>
    <col min="8463" max="8463" width="10.28515625" style="15" customWidth="1"/>
    <col min="8464" max="8464" width="6.7109375" style="15" customWidth="1"/>
    <col min="8465" max="8704" width="1" style="15"/>
    <col min="8705" max="8705" width="2.7109375" style="15" customWidth="1"/>
    <col min="8706" max="8706" width="39.7109375" style="15" customWidth="1"/>
    <col min="8707" max="8707" width="11.28515625" style="15" customWidth="1"/>
    <col min="8708" max="8708" width="24.7109375" style="15" customWidth="1"/>
    <col min="8709" max="8709" width="7.140625" style="15" customWidth="1"/>
    <col min="8710" max="8710" width="12.28515625" style="15" customWidth="1"/>
    <col min="8711" max="8711" width="8" style="15" customWidth="1"/>
    <col min="8712" max="8712" width="19.28515625" style="15" customWidth="1"/>
    <col min="8713" max="8713" width="20.5703125" style="15" customWidth="1"/>
    <col min="8714" max="8714" width="16.85546875" style="15" bestFit="1" customWidth="1"/>
    <col min="8715" max="8715" width="28.42578125" style="15" customWidth="1"/>
    <col min="8716" max="8716" width="3.42578125" style="15" customWidth="1"/>
    <col min="8717" max="8717" width="12" style="15" bestFit="1" customWidth="1"/>
    <col min="8718" max="8718" width="3.42578125" style="15" customWidth="1"/>
    <col min="8719" max="8719" width="10.28515625" style="15" customWidth="1"/>
    <col min="8720" max="8720" width="6.7109375" style="15" customWidth="1"/>
    <col min="8721" max="8960" width="1" style="15"/>
    <col min="8961" max="8961" width="2.7109375" style="15" customWidth="1"/>
    <col min="8962" max="8962" width="39.7109375" style="15" customWidth="1"/>
    <col min="8963" max="8963" width="11.28515625" style="15" customWidth="1"/>
    <col min="8964" max="8964" width="24.7109375" style="15" customWidth="1"/>
    <col min="8965" max="8965" width="7.140625" style="15" customWidth="1"/>
    <col min="8966" max="8966" width="12.28515625" style="15" customWidth="1"/>
    <col min="8967" max="8967" width="8" style="15" customWidth="1"/>
    <col min="8968" max="8968" width="19.28515625" style="15" customWidth="1"/>
    <col min="8969" max="8969" width="20.5703125" style="15" customWidth="1"/>
    <col min="8970" max="8970" width="16.85546875" style="15" bestFit="1" customWidth="1"/>
    <col min="8971" max="8971" width="28.42578125" style="15" customWidth="1"/>
    <col min="8972" max="8972" width="3.42578125" style="15" customWidth="1"/>
    <col min="8973" max="8973" width="12" style="15" bestFit="1" customWidth="1"/>
    <col min="8974" max="8974" width="3.42578125" style="15" customWidth="1"/>
    <col min="8975" max="8975" width="10.28515625" style="15" customWidth="1"/>
    <col min="8976" max="8976" width="6.7109375" style="15" customWidth="1"/>
    <col min="8977" max="9216" width="1" style="15"/>
    <col min="9217" max="9217" width="2.7109375" style="15" customWidth="1"/>
    <col min="9218" max="9218" width="39.7109375" style="15" customWidth="1"/>
    <col min="9219" max="9219" width="11.28515625" style="15" customWidth="1"/>
    <col min="9220" max="9220" width="24.7109375" style="15" customWidth="1"/>
    <col min="9221" max="9221" width="7.140625" style="15" customWidth="1"/>
    <col min="9222" max="9222" width="12.28515625" style="15" customWidth="1"/>
    <col min="9223" max="9223" width="8" style="15" customWidth="1"/>
    <col min="9224" max="9224" width="19.28515625" style="15" customWidth="1"/>
    <col min="9225" max="9225" width="20.5703125" style="15" customWidth="1"/>
    <col min="9226" max="9226" width="16.85546875" style="15" bestFit="1" customWidth="1"/>
    <col min="9227" max="9227" width="28.42578125" style="15" customWidth="1"/>
    <col min="9228" max="9228" width="3.42578125" style="15" customWidth="1"/>
    <col min="9229" max="9229" width="12" style="15" bestFit="1" customWidth="1"/>
    <col min="9230" max="9230" width="3.42578125" style="15" customWidth="1"/>
    <col min="9231" max="9231" width="10.28515625" style="15" customWidth="1"/>
    <col min="9232" max="9232" width="6.7109375" style="15" customWidth="1"/>
    <col min="9233" max="9472" width="1" style="15"/>
    <col min="9473" max="9473" width="2.7109375" style="15" customWidth="1"/>
    <col min="9474" max="9474" width="39.7109375" style="15" customWidth="1"/>
    <col min="9475" max="9475" width="11.28515625" style="15" customWidth="1"/>
    <col min="9476" max="9476" width="24.7109375" style="15" customWidth="1"/>
    <col min="9477" max="9477" width="7.140625" style="15" customWidth="1"/>
    <col min="9478" max="9478" width="12.28515625" style="15" customWidth="1"/>
    <col min="9479" max="9479" width="8" style="15" customWidth="1"/>
    <col min="9480" max="9480" width="19.28515625" style="15" customWidth="1"/>
    <col min="9481" max="9481" width="20.5703125" style="15" customWidth="1"/>
    <col min="9482" max="9482" width="16.85546875" style="15" bestFit="1" customWidth="1"/>
    <col min="9483" max="9483" width="28.42578125" style="15" customWidth="1"/>
    <col min="9484" max="9484" width="3.42578125" style="15" customWidth="1"/>
    <col min="9485" max="9485" width="12" style="15" bestFit="1" customWidth="1"/>
    <col min="9486" max="9486" width="3.42578125" style="15" customWidth="1"/>
    <col min="9487" max="9487" width="10.28515625" style="15" customWidth="1"/>
    <col min="9488" max="9488" width="6.7109375" style="15" customWidth="1"/>
    <col min="9489" max="9728" width="1" style="15"/>
    <col min="9729" max="9729" width="2.7109375" style="15" customWidth="1"/>
    <col min="9730" max="9730" width="39.7109375" style="15" customWidth="1"/>
    <col min="9731" max="9731" width="11.28515625" style="15" customWidth="1"/>
    <col min="9732" max="9732" width="24.7109375" style="15" customWidth="1"/>
    <col min="9733" max="9733" width="7.140625" style="15" customWidth="1"/>
    <col min="9734" max="9734" width="12.28515625" style="15" customWidth="1"/>
    <col min="9735" max="9735" width="8" style="15" customWidth="1"/>
    <col min="9736" max="9736" width="19.28515625" style="15" customWidth="1"/>
    <col min="9737" max="9737" width="20.5703125" style="15" customWidth="1"/>
    <col min="9738" max="9738" width="16.85546875" style="15" bestFit="1" customWidth="1"/>
    <col min="9739" max="9739" width="28.42578125" style="15" customWidth="1"/>
    <col min="9740" max="9740" width="3.42578125" style="15" customWidth="1"/>
    <col min="9741" max="9741" width="12" style="15" bestFit="1" customWidth="1"/>
    <col min="9742" max="9742" width="3.42578125" style="15" customWidth="1"/>
    <col min="9743" max="9743" width="10.28515625" style="15" customWidth="1"/>
    <col min="9744" max="9744" width="6.7109375" style="15" customWidth="1"/>
    <col min="9745" max="9984" width="1" style="15"/>
    <col min="9985" max="9985" width="2.7109375" style="15" customWidth="1"/>
    <col min="9986" max="9986" width="39.7109375" style="15" customWidth="1"/>
    <col min="9987" max="9987" width="11.28515625" style="15" customWidth="1"/>
    <col min="9988" max="9988" width="24.7109375" style="15" customWidth="1"/>
    <col min="9989" max="9989" width="7.140625" style="15" customWidth="1"/>
    <col min="9990" max="9990" width="12.28515625" style="15" customWidth="1"/>
    <col min="9991" max="9991" width="8" style="15" customWidth="1"/>
    <col min="9992" max="9992" width="19.28515625" style="15" customWidth="1"/>
    <col min="9993" max="9993" width="20.5703125" style="15" customWidth="1"/>
    <col min="9994" max="9994" width="16.85546875" style="15" bestFit="1" customWidth="1"/>
    <col min="9995" max="9995" width="28.42578125" style="15" customWidth="1"/>
    <col min="9996" max="9996" width="3.42578125" style="15" customWidth="1"/>
    <col min="9997" max="9997" width="12" style="15" bestFit="1" customWidth="1"/>
    <col min="9998" max="9998" width="3.42578125" style="15" customWidth="1"/>
    <col min="9999" max="9999" width="10.28515625" style="15" customWidth="1"/>
    <col min="10000" max="10000" width="6.7109375" style="15" customWidth="1"/>
    <col min="10001" max="10240" width="1" style="15"/>
    <col min="10241" max="10241" width="2.7109375" style="15" customWidth="1"/>
    <col min="10242" max="10242" width="39.7109375" style="15" customWidth="1"/>
    <col min="10243" max="10243" width="11.28515625" style="15" customWidth="1"/>
    <col min="10244" max="10244" width="24.7109375" style="15" customWidth="1"/>
    <col min="10245" max="10245" width="7.140625" style="15" customWidth="1"/>
    <col min="10246" max="10246" width="12.28515625" style="15" customWidth="1"/>
    <col min="10247" max="10247" width="8" style="15" customWidth="1"/>
    <col min="10248" max="10248" width="19.28515625" style="15" customWidth="1"/>
    <col min="10249" max="10249" width="20.5703125" style="15" customWidth="1"/>
    <col min="10250" max="10250" width="16.85546875" style="15" bestFit="1" customWidth="1"/>
    <col min="10251" max="10251" width="28.42578125" style="15" customWidth="1"/>
    <col min="10252" max="10252" width="3.42578125" style="15" customWidth="1"/>
    <col min="10253" max="10253" width="12" style="15" bestFit="1" customWidth="1"/>
    <col min="10254" max="10254" width="3.42578125" style="15" customWidth="1"/>
    <col min="10255" max="10255" width="10.28515625" style="15" customWidth="1"/>
    <col min="10256" max="10256" width="6.7109375" style="15" customWidth="1"/>
    <col min="10257" max="10496" width="1" style="15"/>
    <col min="10497" max="10497" width="2.7109375" style="15" customWidth="1"/>
    <col min="10498" max="10498" width="39.7109375" style="15" customWidth="1"/>
    <col min="10499" max="10499" width="11.28515625" style="15" customWidth="1"/>
    <col min="10500" max="10500" width="24.7109375" style="15" customWidth="1"/>
    <col min="10501" max="10501" width="7.140625" style="15" customWidth="1"/>
    <col min="10502" max="10502" width="12.28515625" style="15" customWidth="1"/>
    <col min="10503" max="10503" width="8" style="15" customWidth="1"/>
    <col min="10504" max="10504" width="19.28515625" style="15" customWidth="1"/>
    <col min="10505" max="10505" width="20.5703125" style="15" customWidth="1"/>
    <col min="10506" max="10506" width="16.85546875" style="15" bestFit="1" customWidth="1"/>
    <col min="10507" max="10507" width="28.42578125" style="15" customWidth="1"/>
    <col min="10508" max="10508" width="3.42578125" style="15" customWidth="1"/>
    <col min="10509" max="10509" width="12" style="15" bestFit="1" customWidth="1"/>
    <col min="10510" max="10510" width="3.42578125" style="15" customWidth="1"/>
    <col min="10511" max="10511" width="10.28515625" style="15" customWidth="1"/>
    <col min="10512" max="10512" width="6.7109375" style="15" customWidth="1"/>
    <col min="10513" max="10752" width="1" style="15"/>
    <col min="10753" max="10753" width="2.7109375" style="15" customWidth="1"/>
    <col min="10754" max="10754" width="39.7109375" style="15" customWidth="1"/>
    <col min="10755" max="10755" width="11.28515625" style="15" customWidth="1"/>
    <col min="10756" max="10756" width="24.7109375" style="15" customWidth="1"/>
    <col min="10757" max="10757" width="7.140625" style="15" customWidth="1"/>
    <col min="10758" max="10758" width="12.28515625" style="15" customWidth="1"/>
    <col min="10759" max="10759" width="8" style="15" customWidth="1"/>
    <col min="10760" max="10760" width="19.28515625" style="15" customWidth="1"/>
    <col min="10761" max="10761" width="20.5703125" style="15" customWidth="1"/>
    <col min="10762" max="10762" width="16.85546875" style="15" bestFit="1" customWidth="1"/>
    <col min="10763" max="10763" width="28.42578125" style="15" customWidth="1"/>
    <col min="10764" max="10764" width="3.42578125" style="15" customWidth="1"/>
    <col min="10765" max="10765" width="12" style="15" bestFit="1" customWidth="1"/>
    <col min="10766" max="10766" width="3.42578125" style="15" customWidth="1"/>
    <col min="10767" max="10767" width="10.28515625" style="15" customWidth="1"/>
    <col min="10768" max="10768" width="6.7109375" style="15" customWidth="1"/>
    <col min="10769" max="11008" width="1" style="15"/>
    <col min="11009" max="11009" width="2.7109375" style="15" customWidth="1"/>
    <col min="11010" max="11010" width="39.7109375" style="15" customWidth="1"/>
    <col min="11011" max="11011" width="11.28515625" style="15" customWidth="1"/>
    <col min="11012" max="11012" width="24.7109375" style="15" customWidth="1"/>
    <col min="11013" max="11013" width="7.140625" style="15" customWidth="1"/>
    <col min="11014" max="11014" width="12.28515625" style="15" customWidth="1"/>
    <col min="11015" max="11015" width="8" style="15" customWidth="1"/>
    <col min="11016" max="11016" width="19.28515625" style="15" customWidth="1"/>
    <col min="11017" max="11017" width="20.5703125" style="15" customWidth="1"/>
    <col min="11018" max="11018" width="16.85546875" style="15" bestFit="1" customWidth="1"/>
    <col min="11019" max="11019" width="28.42578125" style="15" customWidth="1"/>
    <col min="11020" max="11020" width="3.42578125" style="15" customWidth="1"/>
    <col min="11021" max="11021" width="12" style="15" bestFit="1" customWidth="1"/>
    <col min="11022" max="11022" width="3.42578125" style="15" customWidth="1"/>
    <col min="11023" max="11023" width="10.28515625" style="15" customWidth="1"/>
    <col min="11024" max="11024" width="6.7109375" style="15" customWidth="1"/>
    <col min="11025" max="11264" width="1" style="15"/>
    <col min="11265" max="11265" width="2.7109375" style="15" customWidth="1"/>
    <col min="11266" max="11266" width="39.7109375" style="15" customWidth="1"/>
    <col min="11267" max="11267" width="11.28515625" style="15" customWidth="1"/>
    <col min="11268" max="11268" width="24.7109375" style="15" customWidth="1"/>
    <col min="11269" max="11269" width="7.140625" style="15" customWidth="1"/>
    <col min="11270" max="11270" width="12.28515625" style="15" customWidth="1"/>
    <col min="11271" max="11271" width="8" style="15" customWidth="1"/>
    <col min="11272" max="11272" width="19.28515625" style="15" customWidth="1"/>
    <col min="11273" max="11273" width="20.5703125" style="15" customWidth="1"/>
    <col min="11274" max="11274" width="16.85546875" style="15" bestFit="1" customWidth="1"/>
    <col min="11275" max="11275" width="28.42578125" style="15" customWidth="1"/>
    <col min="11276" max="11276" width="3.42578125" style="15" customWidth="1"/>
    <col min="11277" max="11277" width="12" style="15" bestFit="1" customWidth="1"/>
    <col min="11278" max="11278" width="3.42578125" style="15" customWidth="1"/>
    <col min="11279" max="11279" width="10.28515625" style="15" customWidth="1"/>
    <col min="11280" max="11280" width="6.7109375" style="15" customWidth="1"/>
    <col min="11281" max="11520" width="1" style="15"/>
    <col min="11521" max="11521" width="2.7109375" style="15" customWidth="1"/>
    <col min="11522" max="11522" width="39.7109375" style="15" customWidth="1"/>
    <col min="11523" max="11523" width="11.28515625" style="15" customWidth="1"/>
    <col min="11524" max="11524" width="24.7109375" style="15" customWidth="1"/>
    <col min="11525" max="11525" width="7.140625" style="15" customWidth="1"/>
    <col min="11526" max="11526" width="12.28515625" style="15" customWidth="1"/>
    <col min="11527" max="11527" width="8" style="15" customWidth="1"/>
    <col min="11528" max="11528" width="19.28515625" style="15" customWidth="1"/>
    <col min="11529" max="11529" width="20.5703125" style="15" customWidth="1"/>
    <col min="11530" max="11530" width="16.85546875" style="15" bestFit="1" customWidth="1"/>
    <col min="11531" max="11531" width="28.42578125" style="15" customWidth="1"/>
    <col min="11532" max="11532" width="3.42578125" style="15" customWidth="1"/>
    <col min="11533" max="11533" width="12" style="15" bestFit="1" customWidth="1"/>
    <col min="11534" max="11534" width="3.42578125" style="15" customWidth="1"/>
    <col min="11535" max="11535" width="10.28515625" style="15" customWidth="1"/>
    <col min="11536" max="11536" width="6.7109375" style="15" customWidth="1"/>
    <col min="11537" max="11776" width="1" style="15"/>
    <col min="11777" max="11777" width="2.7109375" style="15" customWidth="1"/>
    <col min="11778" max="11778" width="39.7109375" style="15" customWidth="1"/>
    <col min="11779" max="11779" width="11.28515625" style="15" customWidth="1"/>
    <col min="11780" max="11780" width="24.7109375" style="15" customWidth="1"/>
    <col min="11781" max="11781" width="7.140625" style="15" customWidth="1"/>
    <col min="11782" max="11782" width="12.28515625" style="15" customWidth="1"/>
    <col min="11783" max="11783" width="8" style="15" customWidth="1"/>
    <col min="11784" max="11784" width="19.28515625" style="15" customWidth="1"/>
    <col min="11785" max="11785" width="20.5703125" style="15" customWidth="1"/>
    <col min="11786" max="11786" width="16.85546875" style="15" bestFit="1" customWidth="1"/>
    <col min="11787" max="11787" width="28.42578125" style="15" customWidth="1"/>
    <col min="11788" max="11788" width="3.42578125" style="15" customWidth="1"/>
    <col min="11789" max="11789" width="12" style="15" bestFit="1" customWidth="1"/>
    <col min="11790" max="11790" width="3.42578125" style="15" customWidth="1"/>
    <col min="11791" max="11791" width="10.28515625" style="15" customWidth="1"/>
    <col min="11792" max="11792" width="6.7109375" style="15" customWidth="1"/>
    <col min="11793" max="12032" width="1" style="15"/>
    <col min="12033" max="12033" width="2.7109375" style="15" customWidth="1"/>
    <col min="12034" max="12034" width="39.7109375" style="15" customWidth="1"/>
    <col min="12035" max="12035" width="11.28515625" style="15" customWidth="1"/>
    <col min="12036" max="12036" width="24.7109375" style="15" customWidth="1"/>
    <col min="12037" max="12037" width="7.140625" style="15" customWidth="1"/>
    <col min="12038" max="12038" width="12.28515625" style="15" customWidth="1"/>
    <col min="12039" max="12039" width="8" style="15" customWidth="1"/>
    <col min="12040" max="12040" width="19.28515625" style="15" customWidth="1"/>
    <col min="12041" max="12041" width="20.5703125" style="15" customWidth="1"/>
    <col min="12042" max="12042" width="16.85546875" style="15" bestFit="1" customWidth="1"/>
    <col min="12043" max="12043" width="28.42578125" style="15" customWidth="1"/>
    <col min="12044" max="12044" width="3.42578125" style="15" customWidth="1"/>
    <col min="12045" max="12045" width="12" style="15" bestFit="1" customWidth="1"/>
    <col min="12046" max="12046" width="3.42578125" style="15" customWidth="1"/>
    <col min="12047" max="12047" width="10.28515625" style="15" customWidth="1"/>
    <col min="12048" max="12048" width="6.7109375" style="15" customWidth="1"/>
    <col min="12049" max="12288" width="1" style="15"/>
    <col min="12289" max="12289" width="2.7109375" style="15" customWidth="1"/>
    <col min="12290" max="12290" width="39.7109375" style="15" customWidth="1"/>
    <col min="12291" max="12291" width="11.28515625" style="15" customWidth="1"/>
    <col min="12292" max="12292" width="24.7109375" style="15" customWidth="1"/>
    <col min="12293" max="12293" width="7.140625" style="15" customWidth="1"/>
    <col min="12294" max="12294" width="12.28515625" style="15" customWidth="1"/>
    <col min="12295" max="12295" width="8" style="15" customWidth="1"/>
    <col min="12296" max="12296" width="19.28515625" style="15" customWidth="1"/>
    <col min="12297" max="12297" width="20.5703125" style="15" customWidth="1"/>
    <col min="12298" max="12298" width="16.85546875" style="15" bestFit="1" customWidth="1"/>
    <col min="12299" max="12299" width="28.42578125" style="15" customWidth="1"/>
    <col min="12300" max="12300" width="3.42578125" style="15" customWidth="1"/>
    <col min="12301" max="12301" width="12" style="15" bestFit="1" customWidth="1"/>
    <col min="12302" max="12302" width="3.42578125" style="15" customWidth="1"/>
    <col min="12303" max="12303" width="10.28515625" style="15" customWidth="1"/>
    <col min="12304" max="12304" width="6.7109375" style="15" customWidth="1"/>
    <col min="12305" max="12544" width="1" style="15"/>
    <col min="12545" max="12545" width="2.7109375" style="15" customWidth="1"/>
    <col min="12546" max="12546" width="39.7109375" style="15" customWidth="1"/>
    <col min="12547" max="12547" width="11.28515625" style="15" customWidth="1"/>
    <col min="12548" max="12548" width="24.7109375" style="15" customWidth="1"/>
    <col min="12549" max="12549" width="7.140625" style="15" customWidth="1"/>
    <col min="12550" max="12550" width="12.28515625" style="15" customWidth="1"/>
    <col min="12551" max="12551" width="8" style="15" customWidth="1"/>
    <col min="12552" max="12552" width="19.28515625" style="15" customWidth="1"/>
    <col min="12553" max="12553" width="20.5703125" style="15" customWidth="1"/>
    <col min="12554" max="12554" width="16.85546875" style="15" bestFit="1" customWidth="1"/>
    <col min="12555" max="12555" width="28.42578125" style="15" customWidth="1"/>
    <col min="12556" max="12556" width="3.42578125" style="15" customWidth="1"/>
    <col min="12557" max="12557" width="12" style="15" bestFit="1" customWidth="1"/>
    <col min="12558" max="12558" width="3.42578125" style="15" customWidth="1"/>
    <col min="12559" max="12559" width="10.28515625" style="15" customWidth="1"/>
    <col min="12560" max="12560" width="6.7109375" style="15" customWidth="1"/>
    <col min="12561" max="12800" width="1" style="15"/>
    <col min="12801" max="12801" width="2.7109375" style="15" customWidth="1"/>
    <col min="12802" max="12802" width="39.7109375" style="15" customWidth="1"/>
    <col min="12803" max="12803" width="11.28515625" style="15" customWidth="1"/>
    <col min="12804" max="12804" width="24.7109375" style="15" customWidth="1"/>
    <col min="12805" max="12805" width="7.140625" style="15" customWidth="1"/>
    <col min="12806" max="12806" width="12.28515625" style="15" customWidth="1"/>
    <col min="12807" max="12807" width="8" style="15" customWidth="1"/>
    <col min="12808" max="12808" width="19.28515625" style="15" customWidth="1"/>
    <col min="12809" max="12809" width="20.5703125" style="15" customWidth="1"/>
    <col min="12810" max="12810" width="16.85546875" style="15" bestFit="1" customWidth="1"/>
    <col min="12811" max="12811" width="28.42578125" style="15" customWidth="1"/>
    <col min="12812" max="12812" width="3.42578125" style="15" customWidth="1"/>
    <col min="12813" max="12813" width="12" style="15" bestFit="1" customWidth="1"/>
    <col min="12814" max="12814" width="3.42578125" style="15" customWidth="1"/>
    <col min="12815" max="12815" width="10.28515625" style="15" customWidth="1"/>
    <col min="12816" max="12816" width="6.7109375" style="15" customWidth="1"/>
    <col min="12817" max="13056" width="1" style="15"/>
    <col min="13057" max="13057" width="2.7109375" style="15" customWidth="1"/>
    <col min="13058" max="13058" width="39.7109375" style="15" customWidth="1"/>
    <col min="13059" max="13059" width="11.28515625" style="15" customWidth="1"/>
    <col min="13060" max="13060" width="24.7109375" style="15" customWidth="1"/>
    <col min="13061" max="13061" width="7.140625" style="15" customWidth="1"/>
    <col min="13062" max="13062" width="12.28515625" style="15" customWidth="1"/>
    <col min="13063" max="13063" width="8" style="15" customWidth="1"/>
    <col min="13064" max="13064" width="19.28515625" style="15" customWidth="1"/>
    <col min="13065" max="13065" width="20.5703125" style="15" customWidth="1"/>
    <col min="13066" max="13066" width="16.85546875" style="15" bestFit="1" customWidth="1"/>
    <col min="13067" max="13067" width="28.42578125" style="15" customWidth="1"/>
    <col min="13068" max="13068" width="3.42578125" style="15" customWidth="1"/>
    <col min="13069" max="13069" width="12" style="15" bestFit="1" customWidth="1"/>
    <col min="13070" max="13070" width="3.42578125" style="15" customWidth="1"/>
    <col min="13071" max="13071" width="10.28515625" style="15" customWidth="1"/>
    <col min="13072" max="13072" width="6.7109375" style="15" customWidth="1"/>
    <col min="13073" max="13312" width="1" style="15"/>
    <col min="13313" max="13313" width="2.7109375" style="15" customWidth="1"/>
    <col min="13314" max="13314" width="39.7109375" style="15" customWidth="1"/>
    <col min="13315" max="13315" width="11.28515625" style="15" customWidth="1"/>
    <col min="13316" max="13316" width="24.7109375" style="15" customWidth="1"/>
    <col min="13317" max="13317" width="7.140625" style="15" customWidth="1"/>
    <col min="13318" max="13318" width="12.28515625" style="15" customWidth="1"/>
    <col min="13319" max="13319" width="8" style="15" customWidth="1"/>
    <col min="13320" max="13320" width="19.28515625" style="15" customWidth="1"/>
    <col min="13321" max="13321" width="20.5703125" style="15" customWidth="1"/>
    <col min="13322" max="13322" width="16.85546875" style="15" bestFit="1" customWidth="1"/>
    <col min="13323" max="13323" width="28.42578125" style="15" customWidth="1"/>
    <col min="13324" max="13324" width="3.42578125" style="15" customWidth="1"/>
    <col min="13325" max="13325" width="12" style="15" bestFit="1" customWidth="1"/>
    <col min="13326" max="13326" width="3.42578125" style="15" customWidth="1"/>
    <col min="13327" max="13327" width="10.28515625" style="15" customWidth="1"/>
    <col min="13328" max="13328" width="6.7109375" style="15" customWidth="1"/>
    <col min="13329" max="13568" width="1" style="15"/>
    <col min="13569" max="13569" width="2.7109375" style="15" customWidth="1"/>
    <col min="13570" max="13570" width="39.7109375" style="15" customWidth="1"/>
    <col min="13571" max="13571" width="11.28515625" style="15" customWidth="1"/>
    <col min="13572" max="13572" width="24.7109375" style="15" customWidth="1"/>
    <col min="13573" max="13573" width="7.140625" style="15" customWidth="1"/>
    <col min="13574" max="13574" width="12.28515625" style="15" customWidth="1"/>
    <col min="13575" max="13575" width="8" style="15" customWidth="1"/>
    <col min="13576" max="13576" width="19.28515625" style="15" customWidth="1"/>
    <col min="13577" max="13577" width="20.5703125" style="15" customWidth="1"/>
    <col min="13578" max="13578" width="16.85546875" style="15" bestFit="1" customWidth="1"/>
    <col min="13579" max="13579" width="28.42578125" style="15" customWidth="1"/>
    <col min="13580" max="13580" width="3.42578125" style="15" customWidth="1"/>
    <col min="13581" max="13581" width="12" style="15" bestFit="1" customWidth="1"/>
    <col min="13582" max="13582" width="3.42578125" style="15" customWidth="1"/>
    <col min="13583" max="13583" width="10.28515625" style="15" customWidth="1"/>
    <col min="13584" max="13584" width="6.7109375" style="15" customWidth="1"/>
    <col min="13585" max="13824" width="1" style="15"/>
    <col min="13825" max="13825" width="2.7109375" style="15" customWidth="1"/>
    <col min="13826" max="13826" width="39.7109375" style="15" customWidth="1"/>
    <col min="13827" max="13827" width="11.28515625" style="15" customWidth="1"/>
    <col min="13828" max="13828" width="24.7109375" style="15" customWidth="1"/>
    <col min="13829" max="13829" width="7.140625" style="15" customWidth="1"/>
    <col min="13830" max="13830" width="12.28515625" style="15" customWidth="1"/>
    <col min="13831" max="13831" width="8" style="15" customWidth="1"/>
    <col min="13832" max="13832" width="19.28515625" style="15" customWidth="1"/>
    <col min="13833" max="13833" width="20.5703125" style="15" customWidth="1"/>
    <col min="13834" max="13834" width="16.85546875" style="15" bestFit="1" customWidth="1"/>
    <col min="13835" max="13835" width="28.42578125" style="15" customWidth="1"/>
    <col min="13836" max="13836" width="3.42578125" style="15" customWidth="1"/>
    <col min="13837" max="13837" width="12" style="15" bestFit="1" customWidth="1"/>
    <col min="13838" max="13838" width="3.42578125" style="15" customWidth="1"/>
    <col min="13839" max="13839" width="10.28515625" style="15" customWidth="1"/>
    <col min="13840" max="13840" width="6.7109375" style="15" customWidth="1"/>
    <col min="13841" max="14080" width="1" style="15"/>
    <col min="14081" max="14081" width="2.7109375" style="15" customWidth="1"/>
    <col min="14082" max="14082" width="39.7109375" style="15" customWidth="1"/>
    <col min="14083" max="14083" width="11.28515625" style="15" customWidth="1"/>
    <col min="14084" max="14084" width="24.7109375" style="15" customWidth="1"/>
    <col min="14085" max="14085" width="7.140625" style="15" customWidth="1"/>
    <col min="14086" max="14086" width="12.28515625" style="15" customWidth="1"/>
    <col min="14087" max="14087" width="8" style="15" customWidth="1"/>
    <col min="14088" max="14088" width="19.28515625" style="15" customWidth="1"/>
    <col min="14089" max="14089" width="20.5703125" style="15" customWidth="1"/>
    <col min="14090" max="14090" width="16.85546875" style="15" bestFit="1" customWidth="1"/>
    <col min="14091" max="14091" width="28.42578125" style="15" customWidth="1"/>
    <col min="14092" max="14092" width="3.42578125" style="15" customWidth="1"/>
    <col min="14093" max="14093" width="12" style="15" bestFit="1" customWidth="1"/>
    <col min="14094" max="14094" width="3.42578125" style="15" customWidth="1"/>
    <col min="14095" max="14095" width="10.28515625" style="15" customWidth="1"/>
    <col min="14096" max="14096" width="6.7109375" style="15" customWidth="1"/>
    <col min="14097" max="14336" width="1" style="15"/>
    <col min="14337" max="14337" width="2.7109375" style="15" customWidth="1"/>
    <col min="14338" max="14338" width="39.7109375" style="15" customWidth="1"/>
    <col min="14339" max="14339" width="11.28515625" style="15" customWidth="1"/>
    <col min="14340" max="14340" width="24.7109375" style="15" customWidth="1"/>
    <col min="14341" max="14341" width="7.140625" style="15" customWidth="1"/>
    <col min="14342" max="14342" width="12.28515625" style="15" customWidth="1"/>
    <col min="14343" max="14343" width="8" style="15" customWidth="1"/>
    <col min="14344" max="14344" width="19.28515625" style="15" customWidth="1"/>
    <col min="14345" max="14345" width="20.5703125" style="15" customWidth="1"/>
    <col min="14346" max="14346" width="16.85546875" style="15" bestFit="1" customWidth="1"/>
    <col min="14347" max="14347" width="28.42578125" style="15" customWidth="1"/>
    <col min="14348" max="14348" width="3.42578125" style="15" customWidth="1"/>
    <col min="14349" max="14349" width="12" style="15" bestFit="1" customWidth="1"/>
    <col min="14350" max="14350" width="3.42578125" style="15" customWidth="1"/>
    <col min="14351" max="14351" width="10.28515625" style="15" customWidth="1"/>
    <col min="14352" max="14352" width="6.7109375" style="15" customWidth="1"/>
    <col min="14353" max="14592" width="1" style="15"/>
    <col min="14593" max="14593" width="2.7109375" style="15" customWidth="1"/>
    <col min="14594" max="14594" width="39.7109375" style="15" customWidth="1"/>
    <col min="14595" max="14595" width="11.28515625" style="15" customWidth="1"/>
    <col min="14596" max="14596" width="24.7109375" style="15" customWidth="1"/>
    <col min="14597" max="14597" width="7.140625" style="15" customWidth="1"/>
    <col min="14598" max="14598" width="12.28515625" style="15" customWidth="1"/>
    <col min="14599" max="14599" width="8" style="15" customWidth="1"/>
    <col min="14600" max="14600" width="19.28515625" style="15" customWidth="1"/>
    <col min="14601" max="14601" width="20.5703125" style="15" customWidth="1"/>
    <col min="14602" max="14602" width="16.85546875" style="15" bestFit="1" customWidth="1"/>
    <col min="14603" max="14603" width="28.42578125" style="15" customWidth="1"/>
    <col min="14604" max="14604" width="3.42578125" style="15" customWidth="1"/>
    <col min="14605" max="14605" width="12" style="15" bestFit="1" customWidth="1"/>
    <col min="14606" max="14606" width="3.42578125" style="15" customWidth="1"/>
    <col min="14607" max="14607" width="10.28515625" style="15" customWidth="1"/>
    <col min="14608" max="14608" width="6.7109375" style="15" customWidth="1"/>
    <col min="14609" max="14848" width="1" style="15"/>
    <col min="14849" max="14849" width="2.7109375" style="15" customWidth="1"/>
    <col min="14850" max="14850" width="39.7109375" style="15" customWidth="1"/>
    <col min="14851" max="14851" width="11.28515625" style="15" customWidth="1"/>
    <col min="14852" max="14852" width="24.7109375" style="15" customWidth="1"/>
    <col min="14853" max="14853" width="7.140625" style="15" customWidth="1"/>
    <col min="14854" max="14854" width="12.28515625" style="15" customWidth="1"/>
    <col min="14855" max="14855" width="8" style="15" customWidth="1"/>
    <col min="14856" max="14856" width="19.28515625" style="15" customWidth="1"/>
    <col min="14857" max="14857" width="20.5703125" style="15" customWidth="1"/>
    <col min="14858" max="14858" width="16.85546875" style="15" bestFit="1" customWidth="1"/>
    <col min="14859" max="14859" width="28.42578125" style="15" customWidth="1"/>
    <col min="14860" max="14860" width="3.42578125" style="15" customWidth="1"/>
    <col min="14861" max="14861" width="12" style="15" bestFit="1" customWidth="1"/>
    <col min="14862" max="14862" width="3.42578125" style="15" customWidth="1"/>
    <col min="14863" max="14863" width="10.28515625" style="15" customWidth="1"/>
    <col min="14864" max="14864" width="6.7109375" style="15" customWidth="1"/>
    <col min="14865" max="15104" width="1" style="15"/>
    <col min="15105" max="15105" width="2.7109375" style="15" customWidth="1"/>
    <col min="15106" max="15106" width="39.7109375" style="15" customWidth="1"/>
    <col min="15107" max="15107" width="11.28515625" style="15" customWidth="1"/>
    <col min="15108" max="15108" width="24.7109375" style="15" customWidth="1"/>
    <col min="15109" max="15109" width="7.140625" style="15" customWidth="1"/>
    <col min="15110" max="15110" width="12.28515625" style="15" customWidth="1"/>
    <col min="15111" max="15111" width="8" style="15" customWidth="1"/>
    <col min="15112" max="15112" width="19.28515625" style="15" customWidth="1"/>
    <col min="15113" max="15113" width="20.5703125" style="15" customWidth="1"/>
    <col min="15114" max="15114" width="16.85546875" style="15" bestFit="1" customWidth="1"/>
    <col min="15115" max="15115" width="28.42578125" style="15" customWidth="1"/>
    <col min="15116" max="15116" width="3.42578125" style="15" customWidth="1"/>
    <col min="15117" max="15117" width="12" style="15" bestFit="1" customWidth="1"/>
    <col min="15118" max="15118" width="3.42578125" style="15" customWidth="1"/>
    <col min="15119" max="15119" width="10.28515625" style="15" customWidth="1"/>
    <col min="15120" max="15120" width="6.7109375" style="15" customWidth="1"/>
    <col min="15121" max="15360" width="1" style="15"/>
    <col min="15361" max="15361" width="2.7109375" style="15" customWidth="1"/>
    <col min="15362" max="15362" width="39.7109375" style="15" customWidth="1"/>
    <col min="15363" max="15363" width="11.28515625" style="15" customWidth="1"/>
    <col min="15364" max="15364" width="24.7109375" style="15" customWidth="1"/>
    <col min="15365" max="15365" width="7.140625" style="15" customWidth="1"/>
    <col min="15366" max="15366" width="12.28515625" style="15" customWidth="1"/>
    <col min="15367" max="15367" width="8" style="15" customWidth="1"/>
    <col min="15368" max="15368" width="19.28515625" style="15" customWidth="1"/>
    <col min="15369" max="15369" width="20.5703125" style="15" customWidth="1"/>
    <col min="15370" max="15370" width="16.85546875" style="15" bestFit="1" customWidth="1"/>
    <col min="15371" max="15371" width="28.42578125" style="15" customWidth="1"/>
    <col min="15372" max="15372" width="3.42578125" style="15" customWidth="1"/>
    <col min="15373" max="15373" width="12" style="15" bestFit="1" customWidth="1"/>
    <col min="15374" max="15374" width="3.42578125" style="15" customWidth="1"/>
    <col min="15375" max="15375" width="10.28515625" style="15" customWidth="1"/>
    <col min="15376" max="15376" width="6.7109375" style="15" customWidth="1"/>
    <col min="15377" max="15616" width="1" style="15"/>
    <col min="15617" max="15617" width="2.7109375" style="15" customWidth="1"/>
    <col min="15618" max="15618" width="39.7109375" style="15" customWidth="1"/>
    <col min="15619" max="15619" width="11.28515625" style="15" customWidth="1"/>
    <col min="15620" max="15620" width="24.7109375" style="15" customWidth="1"/>
    <col min="15621" max="15621" width="7.140625" style="15" customWidth="1"/>
    <col min="15622" max="15622" width="12.28515625" style="15" customWidth="1"/>
    <col min="15623" max="15623" width="8" style="15" customWidth="1"/>
    <col min="15624" max="15624" width="19.28515625" style="15" customWidth="1"/>
    <col min="15625" max="15625" width="20.5703125" style="15" customWidth="1"/>
    <col min="15626" max="15626" width="16.85546875" style="15" bestFit="1" customWidth="1"/>
    <col min="15627" max="15627" width="28.42578125" style="15" customWidth="1"/>
    <col min="15628" max="15628" width="3.42578125" style="15" customWidth="1"/>
    <col min="15629" max="15629" width="12" style="15" bestFit="1" customWidth="1"/>
    <col min="15630" max="15630" width="3.42578125" style="15" customWidth="1"/>
    <col min="15631" max="15631" width="10.28515625" style="15" customWidth="1"/>
    <col min="15632" max="15632" width="6.7109375" style="15" customWidth="1"/>
    <col min="15633" max="15872" width="1" style="15"/>
    <col min="15873" max="15873" width="2.7109375" style="15" customWidth="1"/>
    <col min="15874" max="15874" width="39.7109375" style="15" customWidth="1"/>
    <col min="15875" max="15875" width="11.28515625" style="15" customWidth="1"/>
    <col min="15876" max="15876" width="24.7109375" style="15" customWidth="1"/>
    <col min="15877" max="15877" width="7.140625" style="15" customWidth="1"/>
    <col min="15878" max="15878" width="12.28515625" style="15" customWidth="1"/>
    <col min="15879" max="15879" width="8" style="15" customWidth="1"/>
    <col min="15880" max="15880" width="19.28515625" style="15" customWidth="1"/>
    <col min="15881" max="15881" width="20.5703125" style="15" customWidth="1"/>
    <col min="15882" max="15882" width="16.85546875" style="15" bestFit="1" customWidth="1"/>
    <col min="15883" max="15883" width="28.42578125" style="15" customWidth="1"/>
    <col min="15884" max="15884" width="3.42578125" style="15" customWidth="1"/>
    <col min="15885" max="15885" width="12" style="15" bestFit="1" customWidth="1"/>
    <col min="15886" max="15886" width="3.42578125" style="15" customWidth="1"/>
    <col min="15887" max="15887" width="10.28515625" style="15" customWidth="1"/>
    <col min="15888" max="15888" width="6.7109375" style="15" customWidth="1"/>
    <col min="15889" max="16128" width="1" style="15"/>
    <col min="16129" max="16129" width="2.7109375" style="15" customWidth="1"/>
    <col min="16130" max="16130" width="39.7109375" style="15" customWidth="1"/>
    <col min="16131" max="16131" width="11.28515625" style="15" customWidth="1"/>
    <col min="16132" max="16132" width="24.7109375" style="15" customWidth="1"/>
    <col min="16133" max="16133" width="7.140625" style="15" customWidth="1"/>
    <col min="16134" max="16134" width="12.28515625" style="15" customWidth="1"/>
    <col min="16135" max="16135" width="8" style="15" customWidth="1"/>
    <col min="16136" max="16136" width="19.28515625" style="15" customWidth="1"/>
    <col min="16137" max="16137" width="20.5703125" style="15" customWidth="1"/>
    <col min="16138" max="16138" width="16.85546875" style="15" bestFit="1" customWidth="1"/>
    <col min="16139" max="16139" width="28.42578125" style="15" customWidth="1"/>
    <col min="16140" max="16140" width="3.42578125" style="15" customWidth="1"/>
    <col min="16141" max="16141" width="12" style="15" bestFit="1" customWidth="1"/>
    <col min="16142" max="16142" width="3.42578125" style="15" customWidth="1"/>
    <col min="16143" max="16143" width="10.28515625" style="15" customWidth="1"/>
    <col min="16144" max="16144" width="6.7109375" style="15" customWidth="1"/>
    <col min="16145" max="16384" width="1" style="15"/>
  </cols>
  <sheetData>
    <row r="1" spans="2:13" s="7" customFormat="1" ht="16.5" thickBot="1" x14ac:dyDescent="0.3">
      <c r="B1" s="133" t="s">
        <v>53</v>
      </c>
      <c r="C1" s="133"/>
      <c r="D1" s="133"/>
      <c r="E1" s="133"/>
      <c r="F1" s="133"/>
      <c r="G1" s="133"/>
      <c r="I1" s="8"/>
      <c r="J1" s="7" t="s">
        <v>54</v>
      </c>
      <c r="K1" s="7">
        <v>38004</v>
      </c>
    </row>
    <row r="2" spans="2:13" s="7" customFormat="1" ht="15.75" thickBot="1" x14ac:dyDescent="0.3">
      <c r="B2" s="134" t="s">
        <v>55</v>
      </c>
      <c r="C2" s="135"/>
      <c r="D2" s="135"/>
      <c r="E2" s="135"/>
      <c r="F2" s="135"/>
      <c r="G2" s="136"/>
      <c r="I2" s="8"/>
      <c r="J2" s="7" t="s">
        <v>56</v>
      </c>
      <c r="K2" s="7">
        <v>42412</v>
      </c>
    </row>
    <row r="3" spans="2:13" s="7" customFormat="1" x14ac:dyDescent="0.25">
      <c r="B3" s="137" t="s">
        <v>57</v>
      </c>
      <c r="C3" s="137"/>
      <c r="D3" s="137"/>
      <c r="E3" s="137"/>
      <c r="F3" s="137"/>
      <c r="G3" s="137"/>
      <c r="I3" s="8"/>
      <c r="J3" s="7" t="s">
        <v>58</v>
      </c>
      <c r="K3" s="7">
        <v>47065</v>
      </c>
    </row>
    <row r="4" spans="2:13" s="7" customFormat="1" ht="15.75" thickBot="1" x14ac:dyDescent="0.3">
      <c r="B4" s="9" t="s">
        <v>59</v>
      </c>
      <c r="C4" s="10"/>
      <c r="D4" s="138"/>
      <c r="E4" s="138"/>
      <c r="F4" s="139">
        <f>+K3</f>
        <v>47065</v>
      </c>
      <c r="G4" s="139"/>
      <c r="I4" s="8"/>
    </row>
    <row r="5" spans="2:13" s="7" customFormat="1" ht="15.75" thickBot="1" x14ac:dyDescent="0.3">
      <c r="B5" s="134" t="s">
        <v>60</v>
      </c>
      <c r="C5" s="135"/>
      <c r="D5" s="135"/>
      <c r="E5" s="135"/>
      <c r="F5" s="135"/>
      <c r="G5" s="136"/>
      <c r="I5" s="8"/>
    </row>
    <row r="6" spans="2:13" s="7" customFormat="1" ht="28.9" customHeight="1" x14ac:dyDescent="0.25">
      <c r="B6" s="129" t="s">
        <v>61</v>
      </c>
      <c r="C6" s="130"/>
      <c r="D6" s="140"/>
      <c r="E6" s="141">
        <f>+I6</f>
        <v>13078937.300000001</v>
      </c>
      <c r="F6" s="131"/>
      <c r="G6" s="132"/>
      <c r="H6" s="7">
        <f>+E6*10%</f>
        <v>1307893.7300000002</v>
      </c>
      <c r="I6" s="11">
        <f>(11889943*10%)+11889943</f>
        <v>13078937.300000001</v>
      </c>
    </row>
    <row r="7" spans="2:13" s="7" customFormat="1" ht="15.75" thickBot="1" x14ac:dyDescent="0.3">
      <c r="B7" s="142" t="s">
        <v>62</v>
      </c>
      <c r="C7" s="143"/>
      <c r="D7" s="144"/>
      <c r="E7" s="145">
        <f>SUM(E6:E6)</f>
        <v>13078937.300000001</v>
      </c>
      <c r="F7" s="146"/>
      <c r="G7" s="147"/>
      <c r="H7" s="7">
        <f>+E6+H6</f>
        <v>14386831.030000001</v>
      </c>
      <c r="I7" s="8">
        <v>13078937</v>
      </c>
    </row>
    <row r="8" spans="2:13" s="7" customFormat="1" ht="15.75" thickBot="1" x14ac:dyDescent="0.3">
      <c r="B8" s="9"/>
      <c r="C8" s="12"/>
      <c r="D8" s="13"/>
      <c r="E8" s="9"/>
      <c r="F8" s="14"/>
      <c r="G8" s="15"/>
      <c r="I8" s="8"/>
    </row>
    <row r="9" spans="2:13" s="7" customFormat="1" ht="15.75" thickBot="1" x14ac:dyDescent="0.3">
      <c r="B9" s="134" t="s">
        <v>63</v>
      </c>
      <c r="C9" s="135"/>
      <c r="D9" s="135"/>
      <c r="E9" s="135"/>
      <c r="F9" s="135"/>
      <c r="G9" s="136"/>
      <c r="I9" s="8"/>
    </row>
    <row r="10" spans="2:13" s="7" customFormat="1" ht="24.75" customHeight="1" x14ac:dyDescent="0.25">
      <c r="B10" s="129" t="s">
        <v>64</v>
      </c>
      <c r="C10" s="130"/>
      <c r="D10" s="130"/>
      <c r="E10" s="131">
        <f>+K12</f>
        <v>837051.98720000021</v>
      </c>
      <c r="F10" s="131"/>
      <c r="G10" s="132"/>
      <c r="H10" s="7">
        <f>+E6</f>
        <v>13078937.300000001</v>
      </c>
      <c r="I10" s="54">
        <v>0.4</v>
      </c>
      <c r="J10" s="7">
        <f>+H10*I10</f>
        <v>5231574.9200000009</v>
      </c>
      <c r="M10" s="16"/>
    </row>
    <row r="11" spans="2:13" s="7" customFormat="1" ht="26.25" customHeight="1" x14ac:dyDescent="0.25">
      <c r="B11" s="153" t="s">
        <v>65</v>
      </c>
      <c r="C11" s="154"/>
      <c r="D11" s="154"/>
      <c r="E11" s="131">
        <f>+J10*J11</f>
        <v>653946.86500000011</v>
      </c>
      <c r="F11" s="131"/>
      <c r="G11" s="132"/>
      <c r="I11" s="8"/>
      <c r="J11" s="58">
        <v>0.125</v>
      </c>
      <c r="K11" s="7">
        <f>+J10*J11</f>
        <v>653946.86500000011</v>
      </c>
    </row>
    <row r="12" spans="2:13" s="7" customFormat="1" ht="80.25" customHeight="1" x14ac:dyDescent="0.25">
      <c r="B12" s="148" t="s">
        <v>66</v>
      </c>
      <c r="C12" s="149"/>
      <c r="D12" s="150"/>
      <c r="E12" s="131"/>
      <c r="F12" s="131"/>
      <c r="G12" s="132"/>
      <c r="I12" s="8"/>
      <c r="J12" s="58">
        <v>0.16</v>
      </c>
      <c r="K12" s="7">
        <f>+J12*J10</f>
        <v>837051.98720000021</v>
      </c>
    </row>
    <row r="13" spans="2:13" s="7" customFormat="1" ht="15" customHeight="1" x14ac:dyDescent="0.25">
      <c r="B13" s="155" t="s">
        <v>67</v>
      </c>
      <c r="C13" s="156"/>
      <c r="D13" s="156"/>
      <c r="E13" s="157">
        <f>SUM(E10:G12)</f>
        <v>1490998.8522000003</v>
      </c>
      <c r="F13" s="157"/>
      <c r="G13" s="158"/>
      <c r="I13" s="8"/>
    </row>
    <row r="14" spans="2:13" s="7" customFormat="1" ht="15.75" thickBot="1" x14ac:dyDescent="0.3">
      <c r="B14" s="142" t="s">
        <v>68</v>
      </c>
      <c r="C14" s="143"/>
      <c r="D14" s="144"/>
      <c r="E14" s="145">
        <f>E7-E13</f>
        <v>11587938.447800001</v>
      </c>
      <c r="F14" s="146"/>
      <c r="G14" s="147"/>
      <c r="I14" s="8"/>
    </row>
    <row r="15" spans="2:13" ht="15.75" thickBot="1" x14ac:dyDescent="0.3">
      <c r="B15" s="9"/>
      <c r="C15" s="12"/>
      <c r="D15" s="13"/>
      <c r="E15" s="9"/>
      <c r="J15" s="17"/>
    </row>
    <row r="16" spans="2:13" ht="15.75" thickBot="1" x14ac:dyDescent="0.3">
      <c r="B16" s="134" t="s">
        <v>69</v>
      </c>
      <c r="C16" s="135"/>
      <c r="D16" s="135"/>
      <c r="E16" s="135"/>
      <c r="F16" s="135"/>
      <c r="G16" s="136"/>
      <c r="J16" s="8">
        <f>72*4</f>
        <v>288</v>
      </c>
      <c r="K16" s="18">
        <f>+J16*K2</f>
        <v>12214656</v>
      </c>
      <c r="L16" s="19"/>
      <c r="M16" s="19"/>
    </row>
    <row r="17" spans="2:13" ht="78" customHeight="1" x14ac:dyDescent="0.25">
      <c r="B17" s="148" t="s">
        <v>70</v>
      </c>
      <c r="C17" s="149"/>
      <c r="D17" s="150"/>
      <c r="E17" s="159">
        <v>0</v>
      </c>
      <c r="F17" s="159"/>
      <c r="G17" s="160"/>
      <c r="H17" s="20">
        <f>100*K3</f>
        <v>4706500</v>
      </c>
      <c r="I17" s="8">
        <f>+$F$4*100-200</f>
        <v>4706300</v>
      </c>
      <c r="J17" s="19">
        <v>384</v>
      </c>
      <c r="K17" s="18">
        <f>+J17*K2</f>
        <v>16286208</v>
      </c>
      <c r="L17" s="19"/>
      <c r="M17" s="19">
        <f>+K17/12</f>
        <v>1357184</v>
      </c>
    </row>
    <row r="18" spans="2:13" ht="37.9" customHeight="1" x14ac:dyDescent="0.25">
      <c r="B18" s="148" t="s">
        <v>71</v>
      </c>
      <c r="C18" s="149"/>
      <c r="D18" s="150"/>
      <c r="E18" s="151">
        <f>+E7*10%</f>
        <v>1307893.7300000002</v>
      </c>
      <c r="F18" s="151"/>
      <c r="G18" s="152"/>
      <c r="H18" s="20">
        <f>32*K3</f>
        <v>1506080</v>
      </c>
      <c r="I18" s="8">
        <f>+$F$4*32-184</f>
        <v>1505896</v>
      </c>
    </row>
    <row r="19" spans="2:13" ht="51.75" customHeight="1" x14ac:dyDescent="0.25">
      <c r="B19" s="148" t="s">
        <v>110</v>
      </c>
      <c r="C19" s="149"/>
      <c r="D19" s="150"/>
      <c r="E19" s="151">
        <f>5445000/12</f>
        <v>453750</v>
      </c>
      <c r="F19" s="151"/>
      <c r="G19" s="152"/>
      <c r="H19" s="21">
        <f>16*K3</f>
        <v>753040</v>
      </c>
      <c r="I19" s="8">
        <f>+$F$4*16+408</f>
        <v>753448</v>
      </c>
    </row>
    <row r="20" spans="2:13" x14ac:dyDescent="0.25">
      <c r="B20" s="161" t="s">
        <v>72</v>
      </c>
      <c r="C20" s="162"/>
      <c r="D20" s="162"/>
      <c r="E20" s="163">
        <f>SUM(E17:G19)</f>
        <v>1761643.7300000002</v>
      </c>
      <c r="F20" s="163"/>
      <c r="G20" s="164"/>
    </row>
    <row r="21" spans="2:13" ht="15.75" thickBot="1" x14ac:dyDescent="0.3">
      <c r="B21" s="142" t="s">
        <v>73</v>
      </c>
      <c r="C21" s="143"/>
      <c r="D21" s="143"/>
      <c r="E21" s="146">
        <f>E14-E20</f>
        <v>9826294.7178000007</v>
      </c>
      <c r="F21" s="146"/>
      <c r="G21" s="147"/>
    </row>
    <row r="22" spans="2:13" ht="15.75" thickBot="1" x14ac:dyDescent="0.3">
      <c r="C22" s="22"/>
      <c r="D22" s="13"/>
      <c r="E22" s="23"/>
    </row>
    <row r="23" spans="2:13" ht="15.75" thickBot="1" x14ac:dyDescent="0.3">
      <c r="B23" s="134" t="s">
        <v>74</v>
      </c>
      <c r="C23" s="135"/>
      <c r="D23" s="135"/>
      <c r="E23" s="135"/>
      <c r="F23" s="135"/>
      <c r="G23" s="136"/>
    </row>
    <row r="24" spans="2:13" ht="25.5" customHeight="1" x14ac:dyDescent="0.25">
      <c r="B24" s="153" t="s">
        <v>75</v>
      </c>
      <c r="C24" s="154"/>
      <c r="D24" s="154"/>
      <c r="E24" s="165">
        <v>0</v>
      </c>
      <c r="F24" s="165"/>
      <c r="G24" s="166"/>
      <c r="J24" s="167" t="s">
        <v>76</v>
      </c>
      <c r="K24" s="167"/>
    </row>
    <row r="25" spans="2:13" ht="64.5" customHeight="1" x14ac:dyDescent="0.25">
      <c r="B25" s="148" t="s">
        <v>77</v>
      </c>
      <c r="C25" s="149"/>
      <c r="D25" s="150"/>
      <c r="E25" s="165"/>
      <c r="F25" s="165"/>
      <c r="G25" s="166"/>
      <c r="H25" s="21">
        <f>3800*K3</f>
        <v>178847000</v>
      </c>
      <c r="I25" s="8">
        <f>+$F$4*3800+400</f>
        <v>178847400</v>
      </c>
    </row>
    <row r="26" spans="2:13" ht="15" customHeight="1" x14ac:dyDescent="0.25">
      <c r="B26" s="153" t="s">
        <v>78</v>
      </c>
      <c r="C26" s="154"/>
      <c r="D26" s="154"/>
      <c r="E26" s="165">
        <v>0</v>
      </c>
      <c r="F26" s="165"/>
      <c r="G26" s="166"/>
    </row>
    <row r="27" spans="2:13" x14ac:dyDescent="0.25">
      <c r="B27" s="161" t="s">
        <v>79</v>
      </c>
      <c r="C27" s="162"/>
      <c r="D27" s="162"/>
      <c r="E27" s="163">
        <f>SUM(E24:G25)</f>
        <v>0</v>
      </c>
      <c r="F27" s="163"/>
      <c r="G27" s="164"/>
    </row>
    <row r="28" spans="2:13" ht="15.75" thickBot="1" x14ac:dyDescent="0.3">
      <c r="B28" s="142" t="s">
        <v>80</v>
      </c>
      <c r="C28" s="143"/>
      <c r="D28" s="143"/>
      <c r="E28" s="146">
        <f>E21-E27</f>
        <v>9826294.7178000007</v>
      </c>
      <c r="F28" s="146"/>
      <c r="G28" s="147"/>
    </row>
    <row r="29" spans="2:13" ht="42" customHeight="1" x14ac:dyDescent="0.25">
      <c r="B29" s="173" t="s">
        <v>81</v>
      </c>
      <c r="C29" s="174"/>
      <c r="D29" s="175"/>
      <c r="E29" s="176">
        <f>IF(E28*25%&gt;3098446,3098446,E28*25%)</f>
        <v>2456573.6794500002</v>
      </c>
      <c r="F29" s="176"/>
      <c r="G29" s="177"/>
      <c r="H29" s="21">
        <f>790*K3</f>
        <v>37181350</v>
      </c>
      <c r="I29" s="8">
        <f>+$F$4*790-480</f>
        <v>37180870</v>
      </c>
      <c r="J29" s="24">
        <f>+I29/42412</f>
        <v>876.659200226351</v>
      </c>
      <c r="K29" s="19" t="s">
        <v>82</v>
      </c>
    </row>
    <row r="30" spans="2:13" ht="15.75" thickBot="1" x14ac:dyDescent="0.3">
      <c r="B30" s="142" t="s">
        <v>83</v>
      </c>
      <c r="C30" s="143"/>
      <c r="D30" s="143"/>
      <c r="E30" s="146">
        <f>E28-E29</f>
        <v>7369721.038350001</v>
      </c>
      <c r="F30" s="146"/>
      <c r="G30" s="147"/>
      <c r="H30" s="21">
        <f>+H29/12</f>
        <v>3098445.8333333335</v>
      </c>
      <c r="I30" s="8">
        <f>+I29/12-83</f>
        <v>3098322.8333333335</v>
      </c>
      <c r="J30" s="24">
        <f>790/12</f>
        <v>65.833333333333329</v>
      </c>
      <c r="K30" s="19" t="s">
        <v>84</v>
      </c>
    </row>
    <row r="31" spans="2:13" ht="15.75" thickBot="1" x14ac:dyDescent="0.3">
      <c r="B31" s="25"/>
      <c r="C31" s="25"/>
      <c r="D31" s="25"/>
      <c r="E31" s="26"/>
      <c r="F31" s="26"/>
      <c r="G31" s="26"/>
      <c r="I31" s="27" t="s">
        <v>85</v>
      </c>
      <c r="J31" s="19">
        <f>+J30*42412</f>
        <v>2792123.333333333</v>
      </c>
      <c r="K31" s="19"/>
    </row>
    <row r="32" spans="2:13" ht="50.25" customHeight="1" thickBot="1" x14ac:dyDescent="0.3">
      <c r="B32" s="148" t="s">
        <v>86</v>
      </c>
      <c r="C32" s="149"/>
      <c r="D32" s="150"/>
      <c r="E32" s="178">
        <f>E14*40%</f>
        <v>4635175.3791200006</v>
      </c>
      <c r="F32" s="178"/>
      <c r="G32" s="179"/>
      <c r="H32" s="15" t="s">
        <v>87</v>
      </c>
      <c r="I32" s="8">
        <v>1340</v>
      </c>
      <c r="J32" s="18">
        <f>+I32*K2</f>
        <v>56832080</v>
      </c>
      <c r="K32" s="19"/>
    </row>
    <row r="33" spans="2:13" ht="15.75" thickBot="1" x14ac:dyDescent="0.3">
      <c r="B33" s="180" t="s">
        <v>88</v>
      </c>
      <c r="C33" s="181"/>
      <c r="D33" s="182"/>
      <c r="E33" s="183">
        <f>(E20+E27+E29)</f>
        <v>4218217.4094500002</v>
      </c>
      <c r="F33" s="183"/>
      <c r="G33" s="184"/>
      <c r="H33" s="21">
        <f>1340*K3</f>
        <v>63067100</v>
      </c>
      <c r="I33" s="8">
        <f>+I32/12</f>
        <v>111.66666666666667</v>
      </c>
      <c r="J33" s="18">
        <f>+I33*K2</f>
        <v>4736006.666666667</v>
      </c>
      <c r="K33" s="19"/>
    </row>
    <row r="34" spans="2:13" ht="27" customHeight="1" x14ac:dyDescent="0.25">
      <c r="B34" s="185" t="s">
        <v>89</v>
      </c>
      <c r="C34" s="186"/>
      <c r="D34" s="186"/>
      <c r="E34" s="186"/>
      <c r="F34" s="186"/>
      <c r="G34" s="187"/>
      <c r="H34" s="21">
        <f>112*K3</f>
        <v>5271280</v>
      </c>
      <c r="I34" s="28"/>
      <c r="K34" s="7"/>
    </row>
    <row r="35" spans="2:13" ht="15.75" thickBot="1" x14ac:dyDescent="0.3">
      <c r="B35" s="25"/>
      <c r="C35" s="25"/>
      <c r="D35" s="25"/>
      <c r="E35" s="26"/>
      <c r="F35" s="26"/>
      <c r="G35" s="26"/>
      <c r="I35" s="11"/>
      <c r="K35" s="7"/>
    </row>
    <row r="36" spans="2:13" ht="15.75" thickBot="1" x14ac:dyDescent="0.3">
      <c r="B36" s="188" t="s">
        <v>90</v>
      </c>
      <c r="C36" s="189"/>
      <c r="D36" s="190"/>
      <c r="E36" s="171">
        <f>ROUND(IF(E33&gt;E32,+E14-E32,+E14-E33),0)</f>
        <v>7369721</v>
      </c>
      <c r="F36" s="171"/>
      <c r="G36" s="172"/>
      <c r="H36" s="21">
        <f>+E36/K3</f>
        <v>156.58601933496229</v>
      </c>
      <c r="I36" s="7">
        <f>+E36/$F$4</f>
        <v>156.58601933496229</v>
      </c>
      <c r="K36" s="7"/>
    </row>
    <row r="37" spans="2:13" ht="15.75" thickBot="1" x14ac:dyDescent="0.3">
      <c r="B37" s="25"/>
      <c r="C37" s="29"/>
      <c r="D37" s="30"/>
      <c r="E37" s="12"/>
      <c r="G37" s="14"/>
      <c r="I37" s="7">
        <v>-150</v>
      </c>
      <c r="K37" s="16"/>
    </row>
    <row r="38" spans="2:13" ht="15.75" customHeight="1" thickBot="1" x14ac:dyDescent="0.3">
      <c r="B38" s="168" t="s">
        <v>91</v>
      </c>
      <c r="C38" s="169"/>
      <c r="D38" s="170"/>
      <c r="E38" s="171"/>
      <c r="F38" s="171"/>
      <c r="G38" s="172"/>
      <c r="I38" s="31">
        <f>+I36+I37</f>
        <v>6.5860193349622875</v>
      </c>
      <c r="K38" s="7"/>
    </row>
    <row r="39" spans="2:13" ht="15.75" customHeight="1" thickBot="1" x14ac:dyDescent="0.3">
      <c r="B39" s="168" t="s">
        <v>92</v>
      </c>
      <c r="C39" s="169"/>
      <c r="D39" s="170"/>
      <c r="E39" s="191"/>
      <c r="F39" s="192"/>
      <c r="G39" s="193"/>
      <c r="I39" s="32">
        <v>0.28000000000000003</v>
      </c>
      <c r="K39" s="7"/>
    </row>
    <row r="40" spans="2:13" x14ac:dyDescent="0.25">
      <c r="I40" s="31">
        <f>+I38*I39</f>
        <v>1.8440854137894407</v>
      </c>
      <c r="K40" s="7"/>
    </row>
    <row r="41" spans="2:13" ht="15.75" customHeight="1" x14ac:dyDescent="0.25">
      <c r="I41" s="33">
        <v>10</v>
      </c>
      <c r="K41" s="7"/>
    </row>
    <row r="42" spans="2:13" x14ac:dyDescent="0.25">
      <c r="I42" s="34">
        <f>+I40+I41</f>
        <v>11.84408541378944</v>
      </c>
      <c r="J42" s="35" t="s">
        <v>93</v>
      </c>
      <c r="K42" s="7"/>
    </row>
    <row r="43" spans="2:13" x14ac:dyDescent="0.25">
      <c r="I43" s="36" t="s">
        <v>94</v>
      </c>
      <c r="J43" s="35"/>
      <c r="K43" s="7"/>
    </row>
    <row r="44" spans="2:13" x14ac:dyDescent="0.25">
      <c r="I44" s="37">
        <f>+K3</f>
        <v>47065</v>
      </c>
      <c r="J44" s="35" t="s">
        <v>58</v>
      </c>
      <c r="K44" s="7"/>
    </row>
    <row r="45" spans="2:13" ht="16.5" thickBot="1" x14ac:dyDescent="0.3">
      <c r="I45" s="38">
        <f>ROUND(+I42*I44,-1)</f>
        <v>557440</v>
      </c>
      <c r="J45" s="39"/>
      <c r="K45" s="40"/>
    </row>
    <row r="46" spans="2:13" ht="16.5" thickTop="1" x14ac:dyDescent="0.25">
      <c r="B46" s="41"/>
      <c r="I46" s="42" t="s">
        <v>95</v>
      </c>
      <c r="J46" s="21"/>
    </row>
    <row r="47" spans="2:13" x14ac:dyDescent="0.25">
      <c r="B47" s="41"/>
      <c r="F47" s="16"/>
      <c r="I47" s="43"/>
      <c r="J47" s="21"/>
      <c r="M47" s="21"/>
    </row>
    <row r="48" spans="2:13" x14ac:dyDescent="0.25">
      <c r="B48" s="41"/>
      <c r="C48" s="44"/>
      <c r="F48" s="45"/>
      <c r="I48" s="46" t="s">
        <v>96</v>
      </c>
      <c r="J48" s="21"/>
    </row>
    <row r="49" spans="2:16" x14ac:dyDescent="0.25">
      <c r="B49" s="41"/>
      <c r="C49" s="44"/>
      <c r="F49" s="45"/>
      <c r="G49" s="47" t="s">
        <v>97</v>
      </c>
      <c r="I49" s="43">
        <f>+E14</f>
        <v>11587938.447800001</v>
      </c>
      <c r="J49" s="21"/>
      <c r="N49" s="194"/>
      <c r="O49" s="195"/>
      <c r="P49" s="195"/>
    </row>
    <row r="50" spans="2:16" ht="15.75" thickBot="1" x14ac:dyDescent="0.3">
      <c r="B50" s="41"/>
      <c r="C50" s="44"/>
      <c r="F50" s="48" t="s">
        <v>99</v>
      </c>
      <c r="G50" s="49">
        <f>7.66%/10</f>
        <v>7.6600000000000001E-3</v>
      </c>
      <c r="I50" s="50">
        <f>+I49*G50</f>
        <v>88763.608510148013</v>
      </c>
      <c r="J50" s="34"/>
      <c r="N50" s="196"/>
      <c r="O50" s="196"/>
      <c r="P50" s="196"/>
    </row>
    <row r="51" spans="2:16" ht="15.75" thickTop="1" x14ac:dyDescent="0.25">
      <c r="B51" s="41"/>
      <c r="F51" s="14" t="s">
        <v>100</v>
      </c>
      <c r="J51" s="21"/>
      <c r="N51" s="51"/>
      <c r="O51" s="196"/>
      <c r="P51" s="197"/>
    </row>
    <row r="52" spans="2:16" x14ac:dyDescent="0.25">
      <c r="F52" s="14" t="s">
        <v>101</v>
      </c>
    </row>
    <row r="53" spans="2:16" x14ac:dyDescent="0.25">
      <c r="B53" s="52"/>
    </row>
    <row r="54" spans="2:16" x14ac:dyDescent="0.25">
      <c r="I54" s="8">
        <f>+E7</f>
        <v>13078937.300000001</v>
      </c>
    </row>
    <row r="55" spans="2:16" x14ac:dyDescent="0.25">
      <c r="B55" s="53"/>
      <c r="I55" s="11"/>
    </row>
  </sheetData>
  <mergeCells count="62">
    <mergeCell ref="B39:D39"/>
    <mergeCell ref="E39:G39"/>
    <mergeCell ref="N49:P49"/>
    <mergeCell ref="N50:P50"/>
    <mergeCell ref="O51:P51"/>
    <mergeCell ref="B38:D38"/>
    <mergeCell ref="E38:G38"/>
    <mergeCell ref="B29:D29"/>
    <mergeCell ref="E29:G29"/>
    <mergeCell ref="B30:D30"/>
    <mergeCell ref="E30:G30"/>
    <mergeCell ref="B32:D32"/>
    <mergeCell ref="E32:G32"/>
    <mergeCell ref="B33:D33"/>
    <mergeCell ref="E33:G33"/>
    <mergeCell ref="B34:G34"/>
    <mergeCell ref="B36:D36"/>
    <mergeCell ref="E36:G36"/>
    <mergeCell ref="B26:D26"/>
    <mergeCell ref="E26:G26"/>
    <mergeCell ref="B27:D27"/>
    <mergeCell ref="E27:G27"/>
    <mergeCell ref="B28:D28"/>
    <mergeCell ref="E28:G28"/>
    <mergeCell ref="B23:G23"/>
    <mergeCell ref="B24:D24"/>
    <mergeCell ref="E24:G24"/>
    <mergeCell ref="J24:K24"/>
    <mergeCell ref="B25:D25"/>
    <mergeCell ref="E25:G25"/>
    <mergeCell ref="B19:D19"/>
    <mergeCell ref="E19:G19"/>
    <mergeCell ref="B20:D20"/>
    <mergeCell ref="E20:G20"/>
    <mergeCell ref="B21:D21"/>
    <mergeCell ref="E21:G21"/>
    <mergeCell ref="B18:D18"/>
    <mergeCell ref="E18:G18"/>
    <mergeCell ref="B11:D11"/>
    <mergeCell ref="E11:G11"/>
    <mergeCell ref="B12:D12"/>
    <mergeCell ref="E12:G12"/>
    <mergeCell ref="B13:D13"/>
    <mergeCell ref="E13:G13"/>
    <mergeCell ref="B14:D14"/>
    <mergeCell ref="E14:G14"/>
    <mergeCell ref="B16:G16"/>
    <mergeCell ref="B17:D17"/>
    <mergeCell ref="E17:G17"/>
    <mergeCell ref="B10:D10"/>
    <mergeCell ref="E10:G10"/>
    <mergeCell ref="B1:G1"/>
    <mergeCell ref="B2:G2"/>
    <mergeCell ref="B3:G3"/>
    <mergeCell ref="D4:E4"/>
    <mergeCell ref="F4:G4"/>
    <mergeCell ref="B5:G5"/>
    <mergeCell ref="B6:D6"/>
    <mergeCell ref="E6:G6"/>
    <mergeCell ref="B7:D7"/>
    <mergeCell ref="E7:G7"/>
    <mergeCell ref="B9:G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B7F90-C9EA-4E4B-9ADA-1F9552F429AB}">
  <dimension ref="B1:P55"/>
  <sheetViews>
    <sheetView topLeftCell="A26" workbookViewId="0">
      <selection activeCell="J40" sqref="J40"/>
    </sheetView>
  </sheetViews>
  <sheetFormatPr baseColWidth="10" defaultColWidth="1" defaultRowHeight="15" x14ac:dyDescent="0.25"/>
  <cols>
    <col min="1" max="1" width="2.7109375" style="15" customWidth="1"/>
    <col min="2" max="2" width="39.7109375" style="15" customWidth="1"/>
    <col min="3" max="3" width="11.28515625" style="10" customWidth="1"/>
    <col min="4" max="4" width="24.7109375" style="15" customWidth="1"/>
    <col min="5" max="5" width="7.140625" style="15" customWidth="1"/>
    <col min="6" max="6" width="12.28515625" style="14" customWidth="1"/>
    <col min="7" max="7" width="8" style="15" customWidth="1"/>
    <col min="8" max="8" width="19.28515625" style="15" customWidth="1"/>
    <col min="9" max="9" width="20.5703125" style="8" customWidth="1"/>
    <col min="10" max="10" width="16.85546875" style="15" bestFit="1" customWidth="1"/>
    <col min="11" max="11" width="28.42578125" style="15" customWidth="1"/>
    <col min="12" max="12" width="3.42578125" style="15" customWidth="1"/>
    <col min="13" max="13" width="12" style="15" bestFit="1" customWidth="1"/>
    <col min="14" max="14" width="3.42578125" style="15" customWidth="1"/>
    <col min="15" max="15" width="10.28515625" style="15" customWidth="1"/>
    <col min="16" max="16" width="6.7109375" style="15" customWidth="1"/>
    <col min="17" max="256" width="1" style="15"/>
    <col min="257" max="257" width="2.7109375" style="15" customWidth="1"/>
    <col min="258" max="258" width="39.7109375" style="15" customWidth="1"/>
    <col min="259" max="259" width="11.28515625" style="15" customWidth="1"/>
    <col min="260" max="260" width="24.7109375" style="15" customWidth="1"/>
    <col min="261" max="261" width="7.140625" style="15" customWidth="1"/>
    <col min="262" max="262" width="12.28515625" style="15" customWidth="1"/>
    <col min="263" max="263" width="8" style="15" customWidth="1"/>
    <col min="264" max="264" width="19.28515625" style="15" customWidth="1"/>
    <col min="265" max="265" width="20.5703125" style="15" customWidth="1"/>
    <col min="266" max="266" width="16.85546875" style="15" bestFit="1" customWidth="1"/>
    <col min="267" max="267" width="28.42578125" style="15" customWidth="1"/>
    <col min="268" max="268" width="3.42578125" style="15" customWidth="1"/>
    <col min="269" max="269" width="12" style="15" bestFit="1" customWidth="1"/>
    <col min="270" max="270" width="3.42578125" style="15" customWidth="1"/>
    <col min="271" max="271" width="10.28515625" style="15" customWidth="1"/>
    <col min="272" max="272" width="6.7109375" style="15" customWidth="1"/>
    <col min="273" max="512" width="1" style="15"/>
    <col min="513" max="513" width="2.7109375" style="15" customWidth="1"/>
    <col min="514" max="514" width="39.7109375" style="15" customWidth="1"/>
    <col min="515" max="515" width="11.28515625" style="15" customWidth="1"/>
    <col min="516" max="516" width="24.7109375" style="15" customWidth="1"/>
    <col min="517" max="517" width="7.140625" style="15" customWidth="1"/>
    <col min="518" max="518" width="12.28515625" style="15" customWidth="1"/>
    <col min="519" max="519" width="8" style="15" customWidth="1"/>
    <col min="520" max="520" width="19.28515625" style="15" customWidth="1"/>
    <col min="521" max="521" width="20.5703125" style="15" customWidth="1"/>
    <col min="522" max="522" width="16.85546875" style="15" bestFit="1" customWidth="1"/>
    <col min="523" max="523" width="28.42578125" style="15" customWidth="1"/>
    <col min="524" max="524" width="3.42578125" style="15" customWidth="1"/>
    <col min="525" max="525" width="12" style="15" bestFit="1" customWidth="1"/>
    <col min="526" max="526" width="3.42578125" style="15" customWidth="1"/>
    <col min="527" max="527" width="10.28515625" style="15" customWidth="1"/>
    <col min="528" max="528" width="6.7109375" style="15" customWidth="1"/>
    <col min="529" max="768" width="1" style="15"/>
    <col min="769" max="769" width="2.7109375" style="15" customWidth="1"/>
    <col min="770" max="770" width="39.7109375" style="15" customWidth="1"/>
    <col min="771" max="771" width="11.28515625" style="15" customWidth="1"/>
    <col min="772" max="772" width="24.7109375" style="15" customWidth="1"/>
    <col min="773" max="773" width="7.140625" style="15" customWidth="1"/>
    <col min="774" max="774" width="12.28515625" style="15" customWidth="1"/>
    <col min="775" max="775" width="8" style="15" customWidth="1"/>
    <col min="776" max="776" width="19.28515625" style="15" customWidth="1"/>
    <col min="777" max="777" width="20.5703125" style="15" customWidth="1"/>
    <col min="778" max="778" width="16.85546875" style="15" bestFit="1" customWidth="1"/>
    <col min="779" max="779" width="28.42578125" style="15" customWidth="1"/>
    <col min="780" max="780" width="3.42578125" style="15" customWidth="1"/>
    <col min="781" max="781" width="12" style="15" bestFit="1" customWidth="1"/>
    <col min="782" max="782" width="3.42578125" style="15" customWidth="1"/>
    <col min="783" max="783" width="10.28515625" style="15" customWidth="1"/>
    <col min="784" max="784" width="6.7109375" style="15" customWidth="1"/>
    <col min="785" max="1024" width="1" style="15"/>
    <col min="1025" max="1025" width="2.7109375" style="15" customWidth="1"/>
    <col min="1026" max="1026" width="39.7109375" style="15" customWidth="1"/>
    <col min="1027" max="1027" width="11.28515625" style="15" customWidth="1"/>
    <col min="1028" max="1028" width="24.7109375" style="15" customWidth="1"/>
    <col min="1029" max="1029" width="7.140625" style="15" customWidth="1"/>
    <col min="1030" max="1030" width="12.28515625" style="15" customWidth="1"/>
    <col min="1031" max="1031" width="8" style="15" customWidth="1"/>
    <col min="1032" max="1032" width="19.28515625" style="15" customWidth="1"/>
    <col min="1033" max="1033" width="20.5703125" style="15" customWidth="1"/>
    <col min="1034" max="1034" width="16.85546875" style="15" bestFit="1" customWidth="1"/>
    <col min="1035" max="1035" width="28.42578125" style="15" customWidth="1"/>
    <col min="1036" max="1036" width="3.42578125" style="15" customWidth="1"/>
    <col min="1037" max="1037" width="12" style="15" bestFit="1" customWidth="1"/>
    <col min="1038" max="1038" width="3.42578125" style="15" customWidth="1"/>
    <col min="1039" max="1039" width="10.28515625" style="15" customWidth="1"/>
    <col min="1040" max="1040" width="6.7109375" style="15" customWidth="1"/>
    <col min="1041" max="1280" width="1" style="15"/>
    <col min="1281" max="1281" width="2.7109375" style="15" customWidth="1"/>
    <col min="1282" max="1282" width="39.7109375" style="15" customWidth="1"/>
    <col min="1283" max="1283" width="11.28515625" style="15" customWidth="1"/>
    <col min="1284" max="1284" width="24.7109375" style="15" customWidth="1"/>
    <col min="1285" max="1285" width="7.140625" style="15" customWidth="1"/>
    <col min="1286" max="1286" width="12.28515625" style="15" customWidth="1"/>
    <col min="1287" max="1287" width="8" style="15" customWidth="1"/>
    <col min="1288" max="1288" width="19.28515625" style="15" customWidth="1"/>
    <col min="1289" max="1289" width="20.5703125" style="15" customWidth="1"/>
    <col min="1290" max="1290" width="16.85546875" style="15" bestFit="1" customWidth="1"/>
    <col min="1291" max="1291" width="28.42578125" style="15" customWidth="1"/>
    <col min="1292" max="1292" width="3.42578125" style="15" customWidth="1"/>
    <col min="1293" max="1293" width="12" style="15" bestFit="1" customWidth="1"/>
    <col min="1294" max="1294" width="3.42578125" style="15" customWidth="1"/>
    <col min="1295" max="1295" width="10.28515625" style="15" customWidth="1"/>
    <col min="1296" max="1296" width="6.7109375" style="15" customWidth="1"/>
    <col min="1297" max="1536" width="1" style="15"/>
    <col min="1537" max="1537" width="2.7109375" style="15" customWidth="1"/>
    <col min="1538" max="1538" width="39.7109375" style="15" customWidth="1"/>
    <col min="1539" max="1539" width="11.28515625" style="15" customWidth="1"/>
    <col min="1540" max="1540" width="24.7109375" style="15" customWidth="1"/>
    <col min="1541" max="1541" width="7.140625" style="15" customWidth="1"/>
    <col min="1542" max="1542" width="12.28515625" style="15" customWidth="1"/>
    <col min="1543" max="1543" width="8" style="15" customWidth="1"/>
    <col min="1544" max="1544" width="19.28515625" style="15" customWidth="1"/>
    <col min="1545" max="1545" width="20.5703125" style="15" customWidth="1"/>
    <col min="1546" max="1546" width="16.85546875" style="15" bestFit="1" customWidth="1"/>
    <col min="1547" max="1547" width="28.42578125" style="15" customWidth="1"/>
    <col min="1548" max="1548" width="3.42578125" style="15" customWidth="1"/>
    <col min="1549" max="1549" width="12" style="15" bestFit="1" customWidth="1"/>
    <col min="1550" max="1550" width="3.42578125" style="15" customWidth="1"/>
    <col min="1551" max="1551" width="10.28515625" style="15" customWidth="1"/>
    <col min="1552" max="1552" width="6.7109375" style="15" customWidth="1"/>
    <col min="1553" max="1792" width="1" style="15"/>
    <col min="1793" max="1793" width="2.7109375" style="15" customWidth="1"/>
    <col min="1794" max="1794" width="39.7109375" style="15" customWidth="1"/>
    <col min="1795" max="1795" width="11.28515625" style="15" customWidth="1"/>
    <col min="1796" max="1796" width="24.7109375" style="15" customWidth="1"/>
    <col min="1797" max="1797" width="7.140625" style="15" customWidth="1"/>
    <col min="1798" max="1798" width="12.28515625" style="15" customWidth="1"/>
    <col min="1799" max="1799" width="8" style="15" customWidth="1"/>
    <col min="1800" max="1800" width="19.28515625" style="15" customWidth="1"/>
    <col min="1801" max="1801" width="20.5703125" style="15" customWidth="1"/>
    <col min="1802" max="1802" width="16.85546875" style="15" bestFit="1" customWidth="1"/>
    <col min="1803" max="1803" width="28.42578125" style="15" customWidth="1"/>
    <col min="1804" max="1804" width="3.42578125" style="15" customWidth="1"/>
    <col min="1805" max="1805" width="12" style="15" bestFit="1" customWidth="1"/>
    <col min="1806" max="1806" width="3.42578125" style="15" customWidth="1"/>
    <col min="1807" max="1807" width="10.28515625" style="15" customWidth="1"/>
    <col min="1808" max="1808" width="6.7109375" style="15" customWidth="1"/>
    <col min="1809" max="2048" width="1" style="15"/>
    <col min="2049" max="2049" width="2.7109375" style="15" customWidth="1"/>
    <col min="2050" max="2050" width="39.7109375" style="15" customWidth="1"/>
    <col min="2051" max="2051" width="11.28515625" style="15" customWidth="1"/>
    <col min="2052" max="2052" width="24.7109375" style="15" customWidth="1"/>
    <col min="2053" max="2053" width="7.140625" style="15" customWidth="1"/>
    <col min="2054" max="2054" width="12.28515625" style="15" customWidth="1"/>
    <col min="2055" max="2055" width="8" style="15" customWidth="1"/>
    <col min="2056" max="2056" width="19.28515625" style="15" customWidth="1"/>
    <col min="2057" max="2057" width="20.5703125" style="15" customWidth="1"/>
    <col min="2058" max="2058" width="16.85546875" style="15" bestFit="1" customWidth="1"/>
    <col min="2059" max="2059" width="28.42578125" style="15" customWidth="1"/>
    <col min="2060" max="2060" width="3.42578125" style="15" customWidth="1"/>
    <col min="2061" max="2061" width="12" style="15" bestFit="1" customWidth="1"/>
    <col min="2062" max="2062" width="3.42578125" style="15" customWidth="1"/>
    <col min="2063" max="2063" width="10.28515625" style="15" customWidth="1"/>
    <col min="2064" max="2064" width="6.7109375" style="15" customWidth="1"/>
    <col min="2065" max="2304" width="1" style="15"/>
    <col min="2305" max="2305" width="2.7109375" style="15" customWidth="1"/>
    <col min="2306" max="2306" width="39.7109375" style="15" customWidth="1"/>
    <col min="2307" max="2307" width="11.28515625" style="15" customWidth="1"/>
    <col min="2308" max="2308" width="24.7109375" style="15" customWidth="1"/>
    <col min="2309" max="2309" width="7.140625" style="15" customWidth="1"/>
    <col min="2310" max="2310" width="12.28515625" style="15" customWidth="1"/>
    <col min="2311" max="2311" width="8" style="15" customWidth="1"/>
    <col min="2312" max="2312" width="19.28515625" style="15" customWidth="1"/>
    <col min="2313" max="2313" width="20.5703125" style="15" customWidth="1"/>
    <col min="2314" max="2314" width="16.85546875" style="15" bestFit="1" customWidth="1"/>
    <col min="2315" max="2315" width="28.42578125" style="15" customWidth="1"/>
    <col min="2316" max="2316" width="3.42578125" style="15" customWidth="1"/>
    <col min="2317" max="2317" width="12" style="15" bestFit="1" customWidth="1"/>
    <col min="2318" max="2318" width="3.42578125" style="15" customWidth="1"/>
    <col min="2319" max="2319" width="10.28515625" style="15" customWidth="1"/>
    <col min="2320" max="2320" width="6.7109375" style="15" customWidth="1"/>
    <col min="2321" max="2560" width="1" style="15"/>
    <col min="2561" max="2561" width="2.7109375" style="15" customWidth="1"/>
    <col min="2562" max="2562" width="39.7109375" style="15" customWidth="1"/>
    <col min="2563" max="2563" width="11.28515625" style="15" customWidth="1"/>
    <col min="2564" max="2564" width="24.7109375" style="15" customWidth="1"/>
    <col min="2565" max="2565" width="7.140625" style="15" customWidth="1"/>
    <col min="2566" max="2566" width="12.28515625" style="15" customWidth="1"/>
    <col min="2567" max="2567" width="8" style="15" customWidth="1"/>
    <col min="2568" max="2568" width="19.28515625" style="15" customWidth="1"/>
    <col min="2569" max="2569" width="20.5703125" style="15" customWidth="1"/>
    <col min="2570" max="2570" width="16.85546875" style="15" bestFit="1" customWidth="1"/>
    <col min="2571" max="2571" width="28.42578125" style="15" customWidth="1"/>
    <col min="2572" max="2572" width="3.42578125" style="15" customWidth="1"/>
    <col min="2573" max="2573" width="12" style="15" bestFit="1" customWidth="1"/>
    <col min="2574" max="2574" width="3.42578125" style="15" customWidth="1"/>
    <col min="2575" max="2575" width="10.28515625" style="15" customWidth="1"/>
    <col min="2576" max="2576" width="6.7109375" style="15" customWidth="1"/>
    <col min="2577" max="2816" width="1" style="15"/>
    <col min="2817" max="2817" width="2.7109375" style="15" customWidth="1"/>
    <col min="2818" max="2818" width="39.7109375" style="15" customWidth="1"/>
    <col min="2819" max="2819" width="11.28515625" style="15" customWidth="1"/>
    <col min="2820" max="2820" width="24.7109375" style="15" customWidth="1"/>
    <col min="2821" max="2821" width="7.140625" style="15" customWidth="1"/>
    <col min="2822" max="2822" width="12.28515625" style="15" customWidth="1"/>
    <col min="2823" max="2823" width="8" style="15" customWidth="1"/>
    <col min="2824" max="2824" width="19.28515625" style="15" customWidth="1"/>
    <col min="2825" max="2825" width="20.5703125" style="15" customWidth="1"/>
    <col min="2826" max="2826" width="16.85546875" style="15" bestFit="1" customWidth="1"/>
    <col min="2827" max="2827" width="28.42578125" style="15" customWidth="1"/>
    <col min="2828" max="2828" width="3.42578125" style="15" customWidth="1"/>
    <col min="2829" max="2829" width="12" style="15" bestFit="1" customWidth="1"/>
    <col min="2830" max="2830" width="3.42578125" style="15" customWidth="1"/>
    <col min="2831" max="2831" width="10.28515625" style="15" customWidth="1"/>
    <col min="2832" max="2832" width="6.7109375" style="15" customWidth="1"/>
    <col min="2833" max="3072" width="1" style="15"/>
    <col min="3073" max="3073" width="2.7109375" style="15" customWidth="1"/>
    <col min="3074" max="3074" width="39.7109375" style="15" customWidth="1"/>
    <col min="3075" max="3075" width="11.28515625" style="15" customWidth="1"/>
    <col min="3076" max="3076" width="24.7109375" style="15" customWidth="1"/>
    <col min="3077" max="3077" width="7.140625" style="15" customWidth="1"/>
    <col min="3078" max="3078" width="12.28515625" style="15" customWidth="1"/>
    <col min="3079" max="3079" width="8" style="15" customWidth="1"/>
    <col min="3080" max="3080" width="19.28515625" style="15" customWidth="1"/>
    <col min="3081" max="3081" width="20.5703125" style="15" customWidth="1"/>
    <col min="3082" max="3082" width="16.85546875" style="15" bestFit="1" customWidth="1"/>
    <col min="3083" max="3083" width="28.42578125" style="15" customWidth="1"/>
    <col min="3084" max="3084" width="3.42578125" style="15" customWidth="1"/>
    <col min="3085" max="3085" width="12" style="15" bestFit="1" customWidth="1"/>
    <col min="3086" max="3086" width="3.42578125" style="15" customWidth="1"/>
    <col min="3087" max="3087" width="10.28515625" style="15" customWidth="1"/>
    <col min="3088" max="3088" width="6.7109375" style="15" customWidth="1"/>
    <col min="3089" max="3328" width="1" style="15"/>
    <col min="3329" max="3329" width="2.7109375" style="15" customWidth="1"/>
    <col min="3330" max="3330" width="39.7109375" style="15" customWidth="1"/>
    <col min="3331" max="3331" width="11.28515625" style="15" customWidth="1"/>
    <col min="3332" max="3332" width="24.7109375" style="15" customWidth="1"/>
    <col min="3333" max="3333" width="7.140625" style="15" customWidth="1"/>
    <col min="3334" max="3334" width="12.28515625" style="15" customWidth="1"/>
    <col min="3335" max="3335" width="8" style="15" customWidth="1"/>
    <col min="3336" max="3336" width="19.28515625" style="15" customWidth="1"/>
    <col min="3337" max="3337" width="20.5703125" style="15" customWidth="1"/>
    <col min="3338" max="3338" width="16.85546875" style="15" bestFit="1" customWidth="1"/>
    <col min="3339" max="3339" width="28.42578125" style="15" customWidth="1"/>
    <col min="3340" max="3340" width="3.42578125" style="15" customWidth="1"/>
    <col min="3341" max="3341" width="12" style="15" bestFit="1" customWidth="1"/>
    <col min="3342" max="3342" width="3.42578125" style="15" customWidth="1"/>
    <col min="3343" max="3343" width="10.28515625" style="15" customWidth="1"/>
    <col min="3344" max="3344" width="6.7109375" style="15" customWidth="1"/>
    <col min="3345" max="3584" width="1" style="15"/>
    <col min="3585" max="3585" width="2.7109375" style="15" customWidth="1"/>
    <col min="3586" max="3586" width="39.7109375" style="15" customWidth="1"/>
    <col min="3587" max="3587" width="11.28515625" style="15" customWidth="1"/>
    <col min="3588" max="3588" width="24.7109375" style="15" customWidth="1"/>
    <col min="3589" max="3589" width="7.140625" style="15" customWidth="1"/>
    <col min="3590" max="3590" width="12.28515625" style="15" customWidth="1"/>
    <col min="3591" max="3591" width="8" style="15" customWidth="1"/>
    <col min="3592" max="3592" width="19.28515625" style="15" customWidth="1"/>
    <col min="3593" max="3593" width="20.5703125" style="15" customWidth="1"/>
    <col min="3594" max="3594" width="16.85546875" style="15" bestFit="1" customWidth="1"/>
    <col min="3595" max="3595" width="28.42578125" style="15" customWidth="1"/>
    <col min="3596" max="3596" width="3.42578125" style="15" customWidth="1"/>
    <col min="3597" max="3597" width="12" style="15" bestFit="1" customWidth="1"/>
    <col min="3598" max="3598" width="3.42578125" style="15" customWidth="1"/>
    <col min="3599" max="3599" width="10.28515625" style="15" customWidth="1"/>
    <col min="3600" max="3600" width="6.7109375" style="15" customWidth="1"/>
    <col min="3601" max="3840" width="1" style="15"/>
    <col min="3841" max="3841" width="2.7109375" style="15" customWidth="1"/>
    <col min="3842" max="3842" width="39.7109375" style="15" customWidth="1"/>
    <col min="3843" max="3843" width="11.28515625" style="15" customWidth="1"/>
    <col min="3844" max="3844" width="24.7109375" style="15" customWidth="1"/>
    <col min="3845" max="3845" width="7.140625" style="15" customWidth="1"/>
    <col min="3846" max="3846" width="12.28515625" style="15" customWidth="1"/>
    <col min="3847" max="3847" width="8" style="15" customWidth="1"/>
    <col min="3848" max="3848" width="19.28515625" style="15" customWidth="1"/>
    <col min="3849" max="3849" width="20.5703125" style="15" customWidth="1"/>
    <col min="3850" max="3850" width="16.85546875" style="15" bestFit="1" customWidth="1"/>
    <col min="3851" max="3851" width="28.42578125" style="15" customWidth="1"/>
    <col min="3852" max="3852" width="3.42578125" style="15" customWidth="1"/>
    <col min="3853" max="3853" width="12" style="15" bestFit="1" customWidth="1"/>
    <col min="3854" max="3854" width="3.42578125" style="15" customWidth="1"/>
    <col min="3855" max="3855" width="10.28515625" style="15" customWidth="1"/>
    <col min="3856" max="3856" width="6.7109375" style="15" customWidth="1"/>
    <col min="3857" max="4096" width="1" style="15"/>
    <col min="4097" max="4097" width="2.7109375" style="15" customWidth="1"/>
    <col min="4098" max="4098" width="39.7109375" style="15" customWidth="1"/>
    <col min="4099" max="4099" width="11.28515625" style="15" customWidth="1"/>
    <col min="4100" max="4100" width="24.7109375" style="15" customWidth="1"/>
    <col min="4101" max="4101" width="7.140625" style="15" customWidth="1"/>
    <col min="4102" max="4102" width="12.28515625" style="15" customWidth="1"/>
    <col min="4103" max="4103" width="8" style="15" customWidth="1"/>
    <col min="4104" max="4104" width="19.28515625" style="15" customWidth="1"/>
    <col min="4105" max="4105" width="20.5703125" style="15" customWidth="1"/>
    <col min="4106" max="4106" width="16.85546875" style="15" bestFit="1" customWidth="1"/>
    <col min="4107" max="4107" width="28.42578125" style="15" customWidth="1"/>
    <col min="4108" max="4108" width="3.42578125" style="15" customWidth="1"/>
    <col min="4109" max="4109" width="12" style="15" bestFit="1" customWidth="1"/>
    <col min="4110" max="4110" width="3.42578125" style="15" customWidth="1"/>
    <col min="4111" max="4111" width="10.28515625" style="15" customWidth="1"/>
    <col min="4112" max="4112" width="6.7109375" style="15" customWidth="1"/>
    <col min="4113" max="4352" width="1" style="15"/>
    <col min="4353" max="4353" width="2.7109375" style="15" customWidth="1"/>
    <col min="4354" max="4354" width="39.7109375" style="15" customWidth="1"/>
    <col min="4355" max="4355" width="11.28515625" style="15" customWidth="1"/>
    <col min="4356" max="4356" width="24.7109375" style="15" customWidth="1"/>
    <col min="4357" max="4357" width="7.140625" style="15" customWidth="1"/>
    <col min="4358" max="4358" width="12.28515625" style="15" customWidth="1"/>
    <col min="4359" max="4359" width="8" style="15" customWidth="1"/>
    <col min="4360" max="4360" width="19.28515625" style="15" customWidth="1"/>
    <col min="4361" max="4361" width="20.5703125" style="15" customWidth="1"/>
    <col min="4362" max="4362" width="16.85546875" style="15" bestFit="1" customWidth="1"/>
    <col min="4363" max="4363" width="28.42578125" style="15" customWidth="1"/>
    <col min="4364" max="4364" width="3.42578125" style="15" customWidth="1"/>
    <col min="4365" max="4365" width="12" style="15" bestFit="1" customWidth="1"/>
    <col min="4366" max="4366" width="3.42578125" style="15" customWidth="1"/>
    <col min="4367" max="4367" width="10.28515625" style="15" customWidth="1"/>
    <col min="4368" max="4368" width="6.7109375" style="15" customWidth="1"/>
    <col min="4369" max="4608" width="1" style="15"/>
    <col min="4609" max="4609" width="2.7109375" style="15" customWidth="1"/>
    <col min="4610" max="4610" width="39.7109375" style="15" customWidth="1"/>
    <col min="4611" max="4611" width="11.28515625" style="15" customWidth="1"/>
    <col min="4612" max="4612" width="24.7109375" style="15" customWidth="1"/>
    <col min="4613" max="4613" width="7.140625" style="15" customWidth="1"/>
    <col min="4614" max="4614" width="12.28515625" style="15" customWidth="1"/>
    <col min="4615" max="4615" width="8" style="15" customWidth="1"/>
    <col min="4616" max="4616" width="19.28515625" style="15" customWidth="1"/>
    <col min="4617" max="4617" width="20.5703125" style="15" customWidth="1"/>
    <col min="4618" max="4618" width="16.85546875" style="15" bestFit="1" customWidth="1"/>
    <col min="4619" max="4619" width="28.42578125" style="15" customWidth="1"/>
    <col min="4620" max="4620" width="3.42578125" style="15" customWidth="1"/>
    <col min="4621" max="4621" width="12" style="15" bestFit="1" customWidth="1"/>
    <col min="4622" max="4622" width="3.42578125" style="15" customWidth="1"/>
    <col min="4623" max="4623" width="10.28515625" style="15" customWidth="1"/>
    <col min="4624" max="4624" width="6.7109375" style="15" customWidth="1"/>
    <col min="4625" max="4864" width="1" style="15"/>
    <col min="4865" max="4865" width="2.7109375" style="15" customWidth="1"/>
    <col min="4866" max="4866" width="39.7109375" style="15" customWidth="1"/>
    <col min="4867" max="4867" width="11.28515625" style="15" customWidth="1"/>
    <col min="4868" max="4868" width="24.7109375" style="15" customWidth="1"/>
    <col min="4869" max="4869" width="7.140625" style="15" customWidth="1"/>
    <col min="4870" max="4870" width="12.28515625" style="15" customWidth="1"/>
    <col min="4871" max="4871" width="8" style="15" customWidth="1"/>
    <col min="4872" max="4872" width="19.28515625" style="15" customWidth="1"/>
    <col min="4873" max="4873" width="20.5703125" style="15" customWidth="1"/>
    <col min="4874" max="4874" width="16.85546875" style="15" bestFit="1" customWidth="1"/>
    <col min="4875" max="4875" width="28.42578125" style="15" customWidth="1"/>
    <col min="4876" max="4876" width="3.42578125" style="15" customWidth="1"/>
    <col min="4877" max="4877" width="12" style="15" bestFit="1" customWidth="1"/>
    <col min="4878" max="4878" width="3.42578125" style="15" customWidth="1"/>
    <col min="4879" max="4879" width="10.28515625" style="15" customWidth="1"/>
    <col min="4880" max="4880" width="6.7109375" style="15" customWidth="1"/>
    <col min="4881" max="5120" width="1" style="15"/>
    <col min="5121" max="5121" width="2.7109375" style="15" customWidth="1"/>
    <col min="5122" max="5122" width="39.7109375" style="15" customWidth="1"/>
    <col min="5123" max="5123" width="11.28515625" style="15" customWidth="1"/>
    <col min="5124" max="5124" width="24.7109375" style="15" customWidth="1"/>
    <col min="5125" max="5125" width="7.140625" style="15" customWidth="1"/>
    <col min="5126" max="5126" width="12.28515625" style="15" customWidth="1"/>
    <col min="5127" max="5127" width="8" style="15" customWidth="1"/>
    <col min="5128" max="5128" width="19.28515625" style="15" customWidth="1"/>
    <col min="5129" max="5129" width="20.5703125" style="15" customWidth="1"/>
    <col min="5130" max="5130" width="16.85546875" style="15" bestFit="1" customWidth="1"/>
    <col min="5131" max="5131" width="28.42578125" style="15" customWidth="1"/>
    <col min="5132" max="5132" width="3.42578125" style="15" customWidth="1"/>
    <col min="5133" max="5133" width="12" style="15" bestFit="1" customWidth="1"/>
    <col min="5134" max="5134" width="3.42578125" style="15" customWidth="1"/>
    <col min="5135" max="5135" width="10.28515625" style="15" customWidth="1"/>
    <col min="5136" max="5136" width="6.7109375" style="15" customWidth="1"/>
    <col min="5137" max="5376" width="1" style="15"/>
    <col min="5377" max="5377" width="2.7109375" style="15" customWidth="1"/>
    <col min="5378" max="5378" width="39.7109375" style="15" customWidth="1"/>
    <col min="5379" max="5379" width="11.28515625" style="15" customWidth="1"/>
    <col min="5380" max="5380" width="24.7109375" style="15" customWidth="1"/>
    <col min="5381" max="5381" width="7.140625" style="15" customWidth="1"/>
    <col min="5382" max="5382" width="12.28515625" style="15" customWidth="1"/>
    <col min="5383" max="5383" width="8" style="15" customWidth="1"/>
    <col min="5384" max="5384" width="19.28515625" style="15" customWidth="1"/>
    <col min="5385" max="5385" width="20.5703125" style="15" customWidth="1"/>
    <col min="5386" max="5386" width="16.85546875" style="15" bestFit="1" customWidth="1"/>
    <col min="5387" max="5387" width="28.42578125" style="15" customWidth="1"/>
    <col min="5388" max="5388" width="3.42578125" style="15" customWidth="1"/>
    <col min="5389" max="5389" width="12" style="15" bestFit="1" customWidth="1"/>
    <col min="5390" max="5390" width="3.42578125" style="15" customWidth="1"/>
    <col min="5391" max="5391" width="10.28515625" style="15" customWidth="1"/>
    <col min="5392" max="5392" width="6.7109375" style="15" customWidth="1"/>
    <col min="5393" max="5632" width="1" style="15"/>
    <col min="5633" max="5633" width="2.7109375" style="15" customWidth="1"/>
    <col min="5634" max="5634" width="39.7109375" style="15" customWidth="1"/>
    <col min="5635" max="5635" width="11.28515625" style="15" customWidth="1"/>
    <col min="5636" max="5636" width="24.7109375" style="15" customWidth="1"/>
    <col min="5637" max="5637" width="7.140625" style="15" customWidth="1"/>
    <col min="5638" max="5638" width="12.28515625" style="15" customWidth="1"/>
    <col min="5639" max="5639" width="8" style="15" customWidth="1"/>
    <col min="5640" max="5640" width="19.28515625" style="15" customWidth="1"/>
    <col min="5641" max="5641" width="20.5703125" style="15" customWidth="1"/>
    <col min="5642" max="5642" width="16.85546875" style="15" bestFit="1" customWidth="1"/>
    <col min="5643" max="5643" width="28.42578125" style="15" customWidth="1"/>
    <col min="5644" max="5644" width="3.42578125" style="15" customWidth="1"/>
    <col min="5645" max="5645" width="12" style="15" bestFit="1" customWidth="1"/>
    <col min="5646" max="5646" width="3.42578125" style="15" customWidth="1"/>
    <col min="5647" max="5647" width="10.28515625" style="15" customWidth="1"/>
    <col min="5648" max="5648" width="6.7109375" style="15" customWidth="1"/>
    <col min="5649" max="5888" width="1" style="15"/>
    <col min="5889" max="5889" width="2.7109375" style="15" customWidth="1"/>
    <col min="5890" max="5890" width="39.7109375" style="15" customWidth="1"/>
    <col min="5891" max="5891" width="11.28515625" style="15" customWidth="1"/>
    <col min="5892" max="5892" width="24.7109375" style="15" customWidth="1"/>
    <col min="5893" max="5893" width="7.140625" style="15" customWidth="1"/>
    <col min="5894" max="5894" width="12.28515625" style="15" customWidth="1"/>
    <col min="5895" max="5895" width="8" style="15" customWidth="1"/>
    <col min="5896" max="5896" width="19.28515625" style="15" customWidth="1"/>
    <col min="5897" max="5897" width="20.5703125" style="15" customWidth="1"/>
    <col min="5898" max="5898" width="16.85546875" style="15" bestFit="1" customWidth="1"/>
    <col min="5899" max="5899" width="28.42578125" style="15" customWidth="1"/>
    <col min="5900" max="5900" width="3.42578125" style="15" customWidth="1"/>
    <col min="5901" max="5901" width="12" style="15" bestFit="1" customWidth="1"/>
    <col min="5902" max="5902" width="3.42578125" style="15" customWidth="1"/>
    <col min="5903" max="5903" width="10.28515625" style="15" customWidth="1"/>
    <col min="5904" max="5904" width="6.7109375" style="15" customWidth="1"/>
    <col min="5905" max="6144" width="1" style="15"/>
    <col min="6145" max="6145" width="2.7109375" style="15" customWidth="1"/>
    <col min="6146" max="6146" width="39.7109375" style="15" customWidth="1"/>
    <col min="6147" max="6147" width="11.28515625" style="15" customWidth="1"/>
    <col min="6148" max="6148" width="24.7109375" style="15" customWidth="1"/>
    <col min="6149" max="6149" width="7.140625" style="15" customWidth="1"/>
    <col min="6150" max="6150" width="12.28515625" style="15" customWidth="1"/>
    <col min="6151" max="6151" width="8" style="15" customWidth="1"/>
    <col min="6152" max="6152" width="19.28515625" style="15" customWidth="1"/>
    <col min="6153" max="6153" width="20.5703125" style="15" customWidth="1"/>
    <col min="6154" max="6154" width="16.85546875" style="15" bestFit="1" customWidth="1"/>
    <col min="6155" max="6155" width="28.42578125" style="15" customWidth="1"/>
    <col min="6156" max="6156" width="3.42578125" style="15" customWidth="1"/>
    <col min="6157" max="6157" width="12" style="15" bestFit="1" customWidth="1"/>
    <col min="6158" max="6158" width="3.42578125" style="15" customWidth="1"/>
    <col min="6159" max="6159" width="10.28515625" style="15" customWidth="1"/>
    <col min="6160" max="6160" width="6.7109375" style="15" customWidth="1"/>
    <col min="6161" max="6400" width="1" style="15"/>
    <col min="6401" max="6401" width="2.7109375" style="15" customWidth="1"/>
    <col min="6402" max="6402" width="39.7109375" style="15" customWidth="1"/>
    <col min="6403" max="6403" width="11.28515625" style="15" customWidth="1"/>
    <col min="6404" max="6404" width="24.7109375" style="15" customWidth="1"/>
    <col min="6405" max="6405" width="7.140625" style="15" customWidth="1"/>
    <col min="6406" max="6406" width="12.28515625" style="15" customWidth="1"/>
    <col min="6407" max="6407" width="8" style="15" customWidth="1"/>
    <col min="6408" max="6408" width="19.28515625" style="15" customWidth="1"/>
    <col min="6409" max="6409" width="20.5703125" style="15" customWidth="1"/>
    <col min="6410" max="6410" width="16.85546875" style="15" bestFit="1" customWidth="1"/>
    <col min="6411" max="6411" width="28.42578125" style="15" customWidth="1"/>
    <col min="6412" max="6412" width="3.42578125" style="15" customWidth="1"/>
    <col min="6413" max="6413" width="12" style="15" bestFit="1" customWidth="1"/>
    <col min="6414" max="6414" width="3.42578125" style="15" customWidth="1"/>
    <col min="6415" max="6415" width="10.28515625" style="15" customWidth="1"/>
    <col min="6416" max="6416" width="6.7109375" style="15" customWidth="1"/>
    <col min="6417" max="6656" width="1" style="15"/>
    <col min="6657" max="6657" width="2.7109375" style="15" customWidth="1"/>
    <col min="6658" max="6658" width="39.7109375" style="15" customWidth="1"/>
    <col min="6659" max="6659" width="11.28515625" style="15" customWidth="1"/>
    <col min="6660" max="6660" width="24.7109375" style="15" customWidth="1"/>
    <col min="6661" max="6661" width="7.140625" style="15" customWidth="1"/>
    <col min="6662" max="6662" width="12.28515625" style="15" customWidth="1"/>
    <col min="6663" max="6663" width="8" style="15" customWidth="1"/>
    <col min="6664" max="6664" width="19.28515625" style="15" customWidth="1"/>
    <col min="6665" max="6665" width="20.5703125" style="15" customWidth="1"/>
    <col min="6666" max="6666" width="16.85546875" style="15" bestFit="1" customWidth="1"/>
    <col min="6667" max="6667" width="28.42578125" style="15" customWidth="1"/>
    <col min="6668" max="6668" width="3.42578125" style="15" customWidth="1"/>
    <col min="6669" max="6669" width="12" style="15" bestFit="1" customWidth="1"/>
    <col min="6670" max="6670" width="3.42578125" style="15" customWidth="1"/>
    <col min="6671" max="6671" width="10.28515625" style="15" customWidth="1"/>
    <col min="6672" max="6672" width="6.7109375" style="15" customWidth="1"/>
    <col min="6673" max="6912" width="1" style="15"/>
    <col min="6913" max="6913" width="2.7109375" style="15" customWidth="1"/>
    <col min="6914" max="6914" width="39.7109375" style="15" customWidth="1"/>
    <col min="6915" max="6915" width="11.28515625" style="15" customWidth="1"/>
    <col min="6916" max="6916" width="24.7109375" style="15" customWidth="1"/>
    <col min="6917" max="6917" width="7.140625" style="15" customWidth="1"/>
    <col min="6918" max="6918" width="12.28515625" style="15" customWidth="1"/>
    <col min="6919" max="6919" width="8" style="15" customWidth="1"/>
    <col min="6920" max="6920" width="19.28515625" style="15" customWidth="1"/>
    <col min="6921" max="6921" width="20.5703125" style="15" customWidth="1"/>
    <col min="6922" max="6922" width="16.85546875" style="15" bestFit="1" customWidth="1"/>
    <col min="6923" max="6923" width="28.42578125" style="15" customWidth="1"/>
    <col min="6924" max="6924" width="3.42578125" style="15" customWidth="1"/>
    <col min="6925" max="6925" width="12" style="15" bestFit="1" customWidth="1"/>
    <col min="6926" max="6926" width="3.42578125" style="15" customWidth="1"/>
    <col min="6927" max="6927" width="10.28515625" style="15" customWidth="1"/>
    <col min="6928" max="6928" width="6.7109375" style="15" customWidth="1"/>
    <col min="6929" max="7168" width="1" style="15"/>
    <col min="7169" max="7169" width="2.7109375" style="15" customWidth="1"/>
    <col min="7170" max="7170" width="39.7109375" style="15" customWidth="1"/>
    <col min="7171" max="7171" width="11.28515625" style="15" customWidth="1"/>
    <col min="7172" max="7172" width="24.7109375" style="15" customWidth="1"/>
    <col min="7173" max="7173" width="7.140625" style="15" customWidth="1"/>
    <col min="7174" max="7174" width="12.28515625" style="15" customWidth="1"/>
    <col min="7175" max="7175" width="8" style="15" customWidth="1"/>
    <col min="7176" max="7176" width="19.28515625" style="15" customWidth="1"/>
    <col min="7177" max="7177" width="20.5703125" style="15" customWidth="1"/>
    <col min="7178" max="7178" width="16.85546875" style="15" bestFit="1" customWidth="1"/>
    <col min="7179" max="7179" width="28.42578125" style="15" customWidth="1"/>
    <col min="7180" max="7180" width="3.42578125" style="15" customWidth="1"/>
    <col min="7181" max="7181" width="12" style="15" bestFit="1" customWidth="1"/>
    <col min="7182" max="7182" width="3.42578125" style="15" customWidth="1"/>
    <col min="7183" max="7183" width="10.28515625" style="15" customWidth="1"/>
    <col min="7184" max="7184" width="6.7109375" style="15" customWidth="1"/>
    <col min="7185" max="7424" width="1" style="15"/>
    <col min="7425" max="7425" width="2.7109375" style="15" customWidth="1"/>
    <col min="7426" max="7426" width="39.7109375" style="15" customWidth="1"/>
    <col min="7427" max="7427" width="11.28515625" style="15" customWidth="1"/>
    <col min="7428" max="7428" width="24.7109375" style="15" customWidth="1"/>
    <col min="7429" max="7429" width="7.140625" style="15" customWidth="1"/>
    <col min="7430" max="7430" width="12.28515625" style="15" customWidth="1"/>
    <col min="7431" max="7431" width="8" style="15" customWidth="1"/>
    <col min="7432" max="7432" width="19.28515625" style="15" customWidth="1"/>
    <col min="7433" max="7433" width="20.5703125" style="15" customWidth="1"/>
    <col min="7434" max="7434" width="16.85546875" style="15" bestFit="1" customWidth="1"/>
    <col min="7435" max="7435" width="28.42578125" style="15" customWidth="1"/>
    <col min="7436" max="7436" width="3.42578125" style="15" customWidth="1"/>
    <col min="7437" max="7437" width="12" style="15" bestFit="1" customWidth="1"/>
    <col min="7438" max="7438" width="3.42578125" style="15" customWidth="1"/>
    <col min="7439" max="7439" width="10.28515625" style="15" customWidth="1"/>
    <col min="7440" max="7440" width="6.7109375" style="15" customWidth="1"/>
    <col min="7441" max="7680" width="1" style="15"/>
    <col min="7681" max="7681" width="2.7109375" style="15" customWidth="1"/>
    <col min="7682" max="7682" width="39.7109375" style="15" customWidth="1"/>
    <col min="7683" max="7683" width="11.28515625" style="15" customWidth="1"/>
    <col min="7684" max="7684" width="24.7109375" style="15" customWidth="1"/>
    <col min="7685" max="7685" width="7.140625" style="15" customWidth="1"/>
    <col min="7686" max="7686" width="12.28515625" style="15" customWidth="1"/>
    <col min="7687" max="7687" width="8" style="15" customWidth="1"/>
    <col min="7688" max="7688" width="19.28515625" style="15" customWidth="1"/>
    <col min="7689" max="7689" width="20.5703125" style="15" customWidth="1"/>
    <col min="7690" max="7690" width="16.85546875" style="15" bestFit="1" customWidth="1"/>
    <col min="7691" max="7691" width="28.42578125" style="15" customWidth="1"/>
    <col min="7692" max="7692" width="3.42578125" style="15" customWidth="1"/>
    <col min="7693" max="7693" width="12" style="15" bestFit="1" customWidth="1"/>
    <col min="7694" max="7694" width="3.42578125" style="15" customWidth="1"/>
    <col min="7695" max="7695" width="10.28515625" style="15" customWidth="1"/>
    <col min="7696" max="7696" width="6.7109375" style="15" customWidth="1"/>
    <col min="7697" max="7936" width="1" style="15"/>
    <col min="7937" max="7937" width="2.7109375" style="15" customWidth="1"/>
    <col min="7938" max="7938" width="39.7109375" style="15" customWidth="1"/>
    <col min="7939" max="7939" width="11.28515625" style="15" customWidth="1"/>
    <col min="7940" max="7940" width="24.7109375" style="15" customWidth="1"/>
    <col min="7941" max="7941" width="7.140625" style="15" customWidth="1"/>
    <col min="7942" max="7942" width="12.28515625" style="15" customWidth="1"/>
    <col min="7943" max="7943" width="8" style="15" customWidth="1"/>
    <col min="7944" max="7944" width="19.28515625" style="15" customWidth="1"/>
    <col min="7945" max="7945" width="20.5703125" style="15" customWidth="1"/>
    <col min="7946" max="7946" width="16.85546875" style="15" bestFit="1" customWidth="1"/>
    <col min="7947" max="7947" width="28.42578125" style="15" customWidth="1"/>
    <col min="7948" max="7948" width="3.42578125" style="15" customWidth="1"/>
    <col min="7949" max="7949" width="12" style="15" bestFit="1" customWidth="1"/>
    <col min="7950" max="7950" width="3.42578125" style="15" customWidth="1"/>
    <col min="7951" max="7951" width="10.28515625" style="15" customWidth="1"/>
    <col min="7952" max="7952" width="6.7109375" style="15" customWidth="1"/>
    <col min="7953" max="8192" width="1" style="15"/>
    <col min="8193" max="8193" width="2.7109375" style="15" customWidth="1"/>
    <col min="8194" max="8194" width="39.7109375" style="15" customWidth="1"/>
    <col min="8195" max="8195" width="11.28515625" style="15" customWidth="1"/>
    <col min="8196" max="8196" width="24.7109375" style="15" customWidth="1"/>
    <col min="8197" max="8197" width="7.140625" style="15" customWidth="1"/>
    <col min="8198" max="8198" width="12.28515625" style="15" customWidth="1"/>
    <col min="8199" max="8199" width="8" style="15" customWidth="1"/>
    <col min="8200" max="8200" width="19.28515625" style="15" customWidth="1"/>
    <col min="8201" max="8201" width="20.5703125" style="15" customWidth="1"/>
    <col min="8202" max="8202" width="16.85546875" style="15" bestFit="1" customWidth="1"/>
    <col min="8203" max="8203" width="28.42578125" style="15" customWidth="1"/>
    <col min="8204" max="8204" width="3.42578125" style="15" customWidth="1"/>
    <col min="8205" max="8205" width="12" style="15" bestFit="1" customWidth="1"/>
    <col min="8206" max="8206" width="3.42578125" style="15" customWidth="1"/>
    <col min="8207" max="8207" width="10.28515625" style="15" customWidth="1"/>
    <col min="8208" max="8208" width="6.7109375" style="15" customWidth="1"/>
    <col min="8209" max="8448" width="1" style="15"/>
    <col min="8449" max="8449" width="2.7109375" style="15" customWidth="1"/>
    <col min="8450" max="8450" width="39.7109375" style="15" customWidth="1"/>
    <col min="8451" max="8451" width="11.28515625" style="15" customWidth="1"/>
    <col min="8452" max="8452" width="24.7109375" style="15" customWidth="1"/>
    <col min="8453" max="8453" width="7.140625" style="15" customWidth="1"/>
    <col min="8454" max="8454" width="12.28515625" style="15" customWidth="1"/>
    <col min="8455" max="8455" width="8" style="15" customWidth="1"/>
    <col min="8456" max="8456" width="19.28515625" style="15" customWidth="1"/>
    <col min="8457" max="8457" width="20.5703125" style="15" customWidth="1"/>
    <col min="8458" max="8458" width="16.85546875" style="15" bestFit="1" customWidth="1"/>
    <col min="8459" max="8459" width="28.42578125" style="15" customWidth="1"/>
    <col min="8460" max="8460" width="3.42578125" style="15" customWidth="1"/>
    <col min="8461" max="8461" width="12" style="15" bestFit="1" customWidth="1"/>
    <col min="8462" max="8462" width="3.42578125" style="15" customWidth="1"/>
    <col min="8463" max="8463" width="10.28515625" style="15" customWidth="1"/>
    <col min="8464" max="8464" width="6.7109375" style="15" customWidth="1"/>
    <col min="8465" max="8704" width="1" style="15"/>
    <col min="8705" max="8705" width="2.7109375" style="15" customWidth="1"/>
    <col min="8706" max="8706" width="39.7109375" style="15" customWidth="1"/>
    <col min="8707" max="8707" width="11.28515625" style="15" customWidth="1"/>
    <col min="8708" max="8708" width="24.7109375" style="15" customWidth="1"/>
    <col min="8709" max="8709" width="7.140625" style="15" customWidth="1"/>
    <col min="8710" max="8710" width="12.28515625" style="15" customWidth="1"/>
    <col min="8711" max="8711" width="8" style="15" customWidth="1"/>
    <col min="8712" max="8712" width="19.28515625" style="15" customWidth="1"/>
    <col min="8713" max="8713" width="20.5703125" style="15" customWidth="1"/>
    <col min="8714" max="8714" width="16.85546875" style="15" bestFit="1" customWidth="1"/>
    <col min="8715" max="8715" width="28.42578125" style="15" customWidth="1"/>
    <col min="8716" max="8716" width="3.42578125" style="15" customWidth="1"/>
    <col min="8717" max="8717" width="12" style="15" bestFit="1" customWidth="1"/>
    <col min="8718" max="8718" width="3.42578125" style="15" customWidth="1"/>
    <col min="8719" max="8719" width="10.28515625" style="15" customWidth="1"/>
    <col min="8720" max="8720" width="6.7109375" style="15" customWidth="1"/>
    <col min="8721" max="8960" width="1" style="15"/>
    <col min="8961" max="8961" width="2.7109375" style="15" customWidth="1"/>
    <col min="8962" max="8962" width="39.7109375" style="15" customWidth="1"/>
    <col min="8963" max="8963" width="11.28515625" style="15" customWidth="1"/>
    <col min="8964" max="8964" width="24.7109375" style="15" customWidth="1"/>
    <col min="8965" max="8965" width="7.140625" style="15" customWidth="1"/>
    <col min="8966" max="8966" width="12.28515625" style="15" customWidth="1"/>
    <col min="8967" max="8967" width="8" style="15" customWidth="1"/>
    <col min="8968" max="8968" width="19.28515625" style="15" customWidth="1"/>
    <col min="8969" max="8969" width="20.5703125" style="15" customWidth="1"/>
    <col min="8970" max="8970" width="16.85546875" style="15" bestFit="1" customWidth="1"/>
    <col min="8971" max="8971" width="28.42578125" style="15" customWidth="1"/>
    <col min="8972" max="8972" width="3.42578125" style="15" customWidth="1"/>
    <col min="8973" max="8973" width="12" style="15" bestFit="1" customWidth="1"/>
    <col min="8974" max="8974" width="3.42578125" style="15" customWidth="1"/>
    <col min="8975" max="8975" width="10.28515625" style="15" customWidth="1"/>
    <col min="8976" max="8976" width="6.7109375" style="15" customWidth="1"/>
    <col min="8977" max="9216" width="1" style="15"/>
    <col min="9217" max="9217" width="2.7109375" style="15" customWidth="1"/>
    <col min="9218" max="9218" width="39.7109375" style="15" customWidth="1"/>
    <col min="9219" max="9219" width="11.28515625" style="15" customWidth="1"/>
    <col min="9220" max="9220" width="24.7109375" style="15" customWidth="1"/>
    <col min="9221" max="9221" width="7.140625" style="15" customWidth="1"/>
    <col min="9222" max="9222" width="12.28515625" style="15" customWidth="1"/>
    <col min="9223" max="9223" width="8" style="15" customWidth="1"/>
    <col min="9224" max="9224" width="19.28515625" style="15" customWidth="1"/>
    <col min="9225" max="9225" width="20.5703125" style="15" customWidth="1"/>
    <col min="9226" max="9226" width="16.85546875" style="15" bestFit="1" customWidth="1"/>
    <col min="9227" max="9227" width="28.42578125" style="15" customWidth="1"/>
    <col min="9228" max="9228" width="3.42578125" style="15" customWidth="1"/>
    <col min="9229" max="9229" width="12" style="15" bestFit="1" customWidth="1"/>
    <col min="9230" max="9230" width="3.42578125" style="15" customWidth="1"/>
    <col min="9231" max="9231" width="10.28515625" style="15" customWidth="1"/>
    <col min="9232" max="9232" width="6.7109375" style="15" customWidth="1"/>
    <col min="9233" max="9472" width="1" style="15"/>
    <col min="9473" max="9473" width="2.7109375" style="15" customWidth="1"/>
    <col min="9474" max="9474" width="39.7109375" style="15" customWidth="1"/>
    <col min="9475" max="9475" width="11.28515625" style="15" customWidth="1"/>
    <col min="9476" max="9476" width="24.7109375" style="15" customWidth="1"/>
    <col min="9477" max="9477" width="7.140625" style="15" customWidth="1"/>
    <col min="9478" max="9478" width="12.28515625" style="15" customWidth="1"/>
    <col min="9479" max="9479" width="8" style="15" customWidth="1"/>
    <col min="9480" max="9480" width="19.28515625" style="15" customWidth="1"/>
    <col min="9481" max="9481" width="20.5703125" style="15" customWidth="1"/>
    <col min="9482" max="9482" width="16.85546875" style="15" bestFit="1" customWidth="1"/>
    <col min="9483" max="9483" width="28.42578125" style="15" customWidth="1"/>
    <col min="9484" max="9484" width="3.42578125" style="15" customWidth="1"/>
    <col min="9485" max="9485" width="12" style="15" bestFit="1" customWidth="1"/>
    <col min="9486" max="9486" width="3.42578125" style="15" customWidth="1"/>
    <col min="9487" max="9487" width="10.28515625" style="15" customWidth="1"/>
    <col min="9488" max="9488" width="6.7109375" style="15" customWidth="1"/>
    <col min="9489" max="9728" width="1" style="15"/>
    <col min="9729" max="9729" width="2.7109375" style="15" customWidth="1"/>
    <col min="9730" max="9730" width="39.7109375" style="15" customWidth="1"/>
    <col min="9731" max="9731" width="11.28515625" style="15" customWidth="1"/>
    <col min="9732" max="9732" width="24.7109375" style="15" customWidth="1"/>
    <col min="9733" max="9733" width="7.140625" style="15" customWidth="1"/>
    <col min="9734" max="9734" width="12.28515625" style="15" customWidth="1"/>
    <col min="9735" max="9735" width="8" style="15" customWidth="1"/>
    <col min="9736" max="9736" width="19.28515625" style="15" customWidth="1"/>
    <col min="9737" max="9737" width="20.5703125" style="15" customWidth="1"/>
    <col min="9738" max="9738" width="16.85546875" style="15" bestFit="1" customWidth="1"/>
    <col min="9739" max="9739" width="28.42578125" style="15" customWidth="1"/>
    <col min="9740" max="9740" width="3.42578125" style="15" customWidth="1"/>
    <col min="9741" max="9741" width="12" style="15" bestFit="1" customWidth="1"/>
    <col min="9742" max="9742" width="3.42578125" style="15" customWidth="1"/>
    <col min="9743" max="9743" width="10.28515625" style="15" customWidth="1"/>
    <col min="9744" max="9744" width="6.7109375" style="15" customWidth="1"/>
    <col min="9745" max="9984" width="1" style="15"/>
    <col min="9985" max="9985" width="2.7109375" style="15" customWidth="1"/>
    <col min="9986" max="9986" width="39.7109375" style="15" customWidth="1"/>
    <col min="9987" max="9987" width="11.28515625" style="15" customWidth="1"/>
    <col min="9988" max="9988" width="24.7109375" style="15" customWidth="1"/>
    <col min="9989" max="9989" width="7.140625" style="15" customWidth="1"/>
    <col min="9990" max="9990" width="12.28515625" style="15" customWidth="1"/>
    <col min="9991" max="9991" width="8" style="15" customWidth="1"/>
    <col min="9992" max="9992" width="19.28515625" style="15" customWidth="1"/>
    <col min="9993" max="9993" width="20.5703125" style="15" customWidth="1"/>
    <col min="9994" max="9994" width="16.85546875" style="15" bestFit="1" customWidth="1"/>
    <col min="9995" max="9995" width="28.42578125" style="15" customWidth="1"/>
    <col min="9996" max="9996" width="3.42578125" style="15" customWidth="1"/>
    <col min="9997" max="9997" width="12" style="15" bestFit="1" customWidth="1"/>
    <col min="9998" max="9998" width="3.42578125" style="15" customWidth="1"/>
    <col min="9999" max="9999" width="10.28515625" style="15" customWidth="1"/>
    <col min="10000" max="10000" width="6.7109375" style="15" customWidth="1"/>
    <col min="10001" max="10240" width="1" style="15"/>
    <col min="10241" max="10241" width="2.7109375" style="15" customWidth="1"/>
    <col min="10242" max="10242" width="39.7109375" style="15" customWidth="1"/>
    <col min="10243" max="10243" width="11.28515625" style="15" customWidth="1"/>
    <col min="10244" max="10244" width="24.7109375" style="15" customWidth="1"/>
    <col min="10245" max="10245" width="7.140625" style="15" customWidth="1"/>
    <col min="10246" max="10246" width="12.28515625" style="15" customWidth="1"/>
    <col min="10247" max="10247" width="8" style="15" customWidth="1"/>
    <col min="10248" max="10248" width="19.28515625" style="15" customWidth="1"/>
    <col min="10249" max="10249" width="20.5703125" style="15" customWidth="1"/>
    <col min="10250" max="10250" width="16.85546875" style="15" bestFit="1" customWidth="1"/>
    <col min="10251" max="10251" width="28.42578125" style="15" customWidth="1"/>
    <col min="10252" max="10252" width="3.42578125" style="15" customWidth="1"/>
    <col min="10253" max="10253" width="12" style="15" bestFit="1" customWidth="1"/>
    <col min="10254" max="10254" width="3.42578125" style="15" customWidth="1"/>
    <col min="10255" max="10255" width="10.28515625" style="15" customWidth="1"/>
    <col min="10256" max="10256" width="6.7109375" style="15" customWidth="1"/>
    <col min="10257" max="10496" width="1" style="15"/>
    <col min="10497" max="10497" width="2.7109375" style="15" customWidth="1"/>
    <col min="10498" max="10498" width="39.7109375" style="15" customWidth="1"/>
    <col min="10499" max="10499" width="11.28515625" style="15" customWidth="1"/>
    <col min="10500" max="10500" width="24.7109375" style="15" customWidth="1"/>
    <col min="10501" max="10501" width="7.140625" style="15" customWidth="1"/>
    <col min="10502" max="10502" width="12.28515625" style="15" customWidth="1"/>
    <col min="10503" max="10503" width="8" style="15" customWidth="1"/>
    <col min="10504" max="10504" width="19.28515625" style="15" customWidth="1"/>
    <col min="10505" max="10505" width="20.5703125" style="15" customWidth="1"/>
    <col min="10506" max="10506" width="16.85546875" style="15" bestFit="1" customWidth="1"/>
    <col min="10507" max="10507" width="28.42578125" style="15" customWidth="1"/>
    <col min="10508" max="10508" width="3.42578125" style="15" customWidth="1"/>
    <col min="10509" max="10509" width="12" style="15" bestFit="1" customWidth="1"/>
    <col min="10510" max="10510" width="3.42578125" style="15" customWidth="1"/>
    <col min="10511" max="10511" width="10.28515625" style="15" customWidth="1"/>
    <col min="10512" max="10512" width="6.7109375" style="15" customWidth="1"/>
    <col min="10513" max="10752" width="1" style="15"/>
    <col min="10753" max="10753" width="2.7109375" style="15" customWidth="1"/>
    <col min="10754" max="10754" width="39.7109375" style="15" customWidth="1"/>
    <col min="10755" max="10755" width="11.28515625" style="15" customWidth="1"/>
    <col min="10756" max="10756" width="24.7109375" style="15" customWidth="1"/>
    <col min="10757" max="10757" width="7.140625" style="15" customWidth="1"/>
    <col min="10758" max="10758" width="12.28515625" style="15" customWidth="1"/>
    <col min="10759" max="10759" width="8" style="15" customWidth="1"/>
    <col min="10760" max="10760" width="19.28515625" style="15" customWidth="1"/>
    <col min="10761" max="10761" width="20.5703125" style="15" customWidth="1"/>
    <col min="10762" max="10762" width="16.85546875" style="15" bestFit="1" customWidth="1"/>
    <col min="10763" max="10763" width="28.42578125" style="15" customWidth="1"/>
    <col min="10764" max="10764" width="3.42578125" style="15" customWidth="1"/>
    <col min="10765" max="10765" width="12" style="15" bestFit="1" customWidth="1"/>
    <col min="10766" max="10766" width="3.42578125" style="15" customWidth="1"/>
    <col min="10767" max="10767" width="10.28515625" style="15" customWidth="1"/>
    <col min="10768" max="10768" width="6.7109375" style="15" customWidth="1"/>
    <col min="10769" max="11008" width="1" style="15"/>
    <col min="11009" max="11009" width="2.7109375" style="15" customWidth="1"/>
    <col min="11010" max="11010" width="39.7109375" style="15" customWidth="1"/>
    <col min="11011" max="11011" width="11.28515625" style="15" customWidth="1"/>
    <col min="11012" max="11012" width="24.7109375" style="15" customWidth="1"/>
    <col min="11013" max="11013" width="7.140625" style="15" customWidth="1"/>
    <col min="11014" max="11014" width="12.28515625" style="15" customWidth="1"/>
    <col min="11015" max="11015" width="8" style="15" customWidth="1"/>
    <col min="11016" max="11016" width="19.28515625" style="15" customWidth="1"/>
    <col min="11017" max="11017" width="20.5703125" style="15" customWidth="1"/>
    <col min="11018" max="11018" width="16.85546875" style="15" bestFit="1" customWidth="1"/>
    <col min="11019" max="11019" width="28.42578125" style="15" customWidth="1"/>
    <col min="11020" max="11020" width="3.42578125" style="15" customWidth="1"/>
    <col min="11021" max="11021" width="12" style="15" bestFit="1" customWidth="1"/>
    <col min="11022" max="11022" width="3.42578125" style="15" customWidth="1"/>
    <col min="11023" max="11023" width="10.28515625" style="15" customWidth="1"/>
    <col min="11024" max="11024" width="6.7109375" style="15" customWidth="1"/>
    <col min="11025" max="11264" width="1" style="15"/>
    <col min="11265" max="11265" width="2.7109375" style="15" customWidth="1"/>
    <col min="11266" max="11266" width="39.7109375" style="15" customWidth="1"/>
    <col min="11267" max="11267" width="11.28515625" style="15" customWidth="1"/>
    <col min="11268" max="11268" width="24.7109375" style="15" customWidth="1"/>
    <col min="11269" max="11269" width="7.140625" style="15" customWidth="1"/>
    <col min="11270" max="11270" width="12.28515625" style="15" customWidth="1"/>
    <col min="11271" max="11271" width="8" style="15" customWidth="1"/>
    <col min="11272" max="11272" width="19.28515625" style="15" customWidth="1"/>
    <col min="11273" max="11273" width="20.5703125" style="15" customWidth="1"/>
    <col min="11274" max="11274" width="16.85546875" style="15" bestFit="1" customWidth="1"/>
    <col min="11275" max="11275" width="28.42578125" style="15" customWidth="1"/>
    <col min="11276" max="11276" width="3.42578125" style="15" customWidth="1"/>
    <col min="11277" max="11277" width="12" style="15" bestFit="1" customWidth="1"/>
    <col min="11278" max="11278" width="3.42578125" style="15" customWidth="1"/>
    <col min="11279" max="11279" width="10.28515625" style="15" customWidth="1"/>
    <col min="11280" max="11280" width="6.7109375" style="15" customWidth="1"/>
    <col min="11281" max="11520" width="1" style="15"/>
    <col min="11521" max="11521" width="2.7109375" style="15" customWidth="1"/>
    <col min="11522" max="11522" width="39.7109375" style="15" customWidth="1"/>
    <col min="11523" max="11523" width="11.28515625" style="15" customWidth="1"/>
    <col min="11524" max="11524" width="24.7109375" style="15" customWidth="1"/>
    <col min="11525" max="11525" width="7.140625" style="15" customWidth="1"/>
    <col min="11526" max="11526" width="12.28515625" style="15" customWidth="1"/>
    <col min="11527" max="11527" width="8" style="15" customWidth="1"/>
    <col min="11528" max="11528" width="19.28515625" style="15" customWidth="1"/>
    <col min="11529" max="11529" width="20.5703125" style="15" customWidth="1"/>
    <col min="11530" max="11530" width="16.85546875" style="15" bestFit="1" customWidth="1"/>
    <col min="11531" max="11531" width="28.42578125" style="15" customWidth="1"/>
    <col min="11532" max="11532" width="3.42578125" style="15" customWidth="1"/>
    <col min="11533" max="11533" width="12" style="15" bestFit="1" customWidth="1"/>
    <col min="11534" max="11534" width="3.42578125" style="15" customWidth="1"/>
    <col min="11535" max="11535" width="10.28515625" style="15" customWidth="1"/>
    <col min="11536" max="11536" width="6.7109375" style="15" customWidth="1"/>
    <col min="11537" max="11776" width="1" style="15"/>
    <col min="11777" max="11777" width="2.7109375" style="15" customWidth="1"/>
    <col min="11778" max="11778" width="39.7109375" style="15" customWidth="1"/>
    <col min="11779" max="11779" width="11.28515625" style="15" customWidth="1"/>
    <col min="11780" max="11780" width="24.7109375" style="15" customWidth="1"/>
    <col min="11781" max="11781" width="7.140625" style="15" customWidth="1"/>
    <col min="11782" max="11782" width="12.28515625" style="15" customWidth="1"/>
    <col min="11783" max="11783" width="8" style="15" customWidth="1"/>
    <col min="11784" max="11784" width="19.28515625" style="15" customWidth="1"/>
    <col min="11785" max="11785" width="20.5703125" style="15" customWidth="1"/>
    <col min="11786" max="11786" width="16.85546875" style="15" bestFit="1" customWidth="1"/>
    <col min="11787" max="11787" width="28.42578125" style="15" customWidth="1"/>
    <col min="11788" max="11788" width="3.42578125" style="15" customWidth="1"/>
    <col min="11789" max="11789" width="12" style="15" bestFit="1" customWidth="1"/>
    <col min="11790" max="11790" width="3.42578125" style="15" customWidth="1"/>
    <col min="11791" max="11791" width="10.28515625" style="15" customWidth="1"/>
    <col min="11792" max="11792" width="6.7109375" style="15" customWidth="1"/>
    <col min="11793" max="12032" width="1" style="15"/>
    <col min="12033" max="12033" width="2.7109375" style="15" customWidth="1"/>
    <col min="12034" max="12034" width="39.7109375" style="15" customWidth="1"/>
    <col min="12035" max="12035" width="11.28515625" style="15" customWidth="1"/>
    <col min="12036" max="12036" width="24.7109375" style="15" customWidth="1"/>
    <col min="12037" max="12037" width="7.140625" style="15" customWidth="1"/>
    <col min="12038" max="12038" width="12.28515625" style="15" customWidth="1"/>
    <col min="12039" max="12039" width="8" style="15" customWidth="1"/>
    <col min="12040" max="12040" width="19.28515625" style="15" customWidth="1"/>
    <col min="12041" max="12041" width="20.5703125" style="15" customWidth="1"/>
    <col min="12042" max="12042" width="16.85546875" style="15" bestFit="1" customWidth="1"/>
    <col min="12043" max="12043" width="28.42578125" style="15" customWidth="1"/>
    <col min="12044" max="12044" width="3.42578125" style="15" customWidth="1"/>
    <col min="12045" max="12045" width="12" style="15" bestFit="1" customWidth="1"/>
    <col min="12046" max="12046" width="3.42578125" style="15" customWidth="1"/>
    <col min="12047" max="12047" width="10.28515625" style="15" customWidth="1"/>
    <col min="12048" max="12048" width="6.7109375" style="15" customWidth="1"/>
    <col min="12049" max="12288" width="1" style="15"/>
    <col min="12289" max="12289" width="2.7109375" style="15" customWidth="1"/>
    <col min="12290" max="12290" width="39.7109375" style="15" customWidth="1"/>
    <col min="12291" max="12291" width="11.28515625" style="15" customWidth="1"/>
    <col min="12292" max="12292" width="24.7109375" style="15" customWidth="1"/>
    <col min="12293" max="12293" width="7.140625" style="15" customWidth="1"/>
    <col min="12294" max="12294" width="12.28515625" style="15" customWidth="1"/>
    <col min="12295" max="12295" width="8" style="15" customWidth="1"/>
    <col min="12296" max="12296" width="19.28515625" style="15" customWidth="1"/>
    <col min="12297" max="12297" width="20.5703125" style="15" customWidth="1"/>
    <col min="12298" max="12298" width="16.85546875" style="15" bestFit="1" customWidth="1"/>
    <col min="12299" max="12299" width="28.42578125" style="15" customWidth="1"/>
    <col min="12300" max="12300" width="3.42578125" style="15" customWidth="1"/>
    <col min="12301" max="12301" width="12" style="15" bestFit="1" customWidth="1"/>
    <col min="12302" max="12302" width="3.42578125" style="15" customWidth="1"/>
    <col min="12303" max="12303" width="10.28515625" style="15" customWidth="1"/>
    <col min="12304" max="12304" width="6.7109375" style="15" customWidth="1"/>
    <col min="12305" max="12544" width="1" style="15"/>
    <col min="12545" max="12545" width="2.7109375" style="15" customWidth="1"/>
    <col min="12546" max="12546" width="39.7109375" style="15" customWidth="1"/>
    <col min="12547" max="12547" width="11.28515625" style="15" customWidth="1"/>
    <col min="12548" max="12548" width="24.7109375" style="15" customWidth="1"/>
    <col min="12549" max="12549" width="7.140625" style="15" customWidth="1"/>
    <col min="12550" max="12550" width="12.28515625" style="15" customWidth="1"/>
    <col min="12551" max="12551" width="8" style="15" customWidth="1"/>
    <col min="12552" max="12552" width="19.28515625" style="15" customWidth="1"/>
    <col min="12553" max="12553" width="20.5703125" style="15" customWidth="1"/>
    <col min="12554" max="12554" width="16.85546875" style="15" bestFit="1" customWidth="1"/>
    <col min="12555" max="12555" width="28.42578125" style="15" customWidth="1"/>
    <col min="12556" max="12556" width="3.42578125" style="15" customWidth="1"/>
    <col min="12557" max="12557" width="12" style="15" bestFit="1" customWidth="1"/>
    <col min="12558" max="12558" width="3.42578125" style="15" customWidth="1"/>
    <col min="12559" max="12559" width="10.28515625" style="15" customWidth="1"/>
    <col min="12560" max="12560" width="6.7109375" style="15" customWidth="1"/>
    <col min="12561" max="12800" width="1" style="15"/>
    <col min="12801" max="12801" width="2.7109375" style="15" customWidth="1"/>
    <col min="12802" max="12802" width="39.7109375" style="15" customWidth="1"/>
    <col min="12803" max="12803" width="11.28515625" style="15" customWidth="1"/>
    <col min="12804" max="12804" width="24.7109375" style="15" customWidth="1"/>
    <col min="12805" max="12805" width="7.140625" style="15" customWidth="1"/>
    <col min="12806" max="12806" width="12.28515625" style="15" customWidth="1"/>
    <col min="12807" max="12807" width="8" style="15" customWidth="1"/>
    <col min="12808" max="12808" width="19.28515625" style="15" customWidth="1"/>
    <col min="12809" max="12809" width="20.5703125" style="15" customWidth="1"/>
    <col min="12810" max="12810" width="16.85546875" style="15" bestFit="1" customWidth="1"/>
    <col min="12811" max="12811" width="28.42578125" style="15" customWidth="1"/>
    <col min="12812" max="12812" width="3.42578125" style="15" customWidth="1"/>
    <col min="12813" max="12813" width="12" style="15" bestFit="1" customWidth="1"/>
    <col min="12814" max="12814" width="3.42578125" style="15" customWidth="1"/>
    <col min="12815" max="12815" width="10.28515625" style="15" customWidth="1"/>
    <col min="12816" max="12816" width="6.7109375" style="15" customWidth="1"/>
    <col min="12817" max="13056" width="1" style="15"/>
    <col min="13057" max="13057" width="2.7109375" style="15" customWidth="1"/>
    <col min="13058" max="13058" width="39.7109375" style="15" customWidth="1"/>
    <col min="13059" max="13059" width="11.28515625" style="15" customWidth="1"/>
    <col min="13060" max="13060" width="24.7109375" style="15" customWidth="1"/>
    <col min="13061" max="13061" width="7.140625" style="15" customWidth="1"/>
    <col min="13062" max="13062" width="12.28515625" style="15" customWidth="1"/>
    <col min="13063" max="13063" width="8" style="15" customWidth="1"/>
    <col min="13064" max="13064" width="19.28515625" style="15" customWidth="1"/>
    <col min="13065" max="13065" width="20.5703125" style="15" customWidth="1"/>
    <col min="13066" max="13066" width="16.85546875" style="15" bestFit="1" customWidth="1"/>
    <col min="13067" max="13067" width="28.42578125" style="15" customWidth="1"/>
    <col min="13068" max="13068" width="3.42578125" style="15" customWidth="1"/>
    <col min="13069" max="13069" width="12" style="15" bestFit="1" customWidth="1"/>
    <col min="13070" max="13070" width="3.42578125" style="15" customWidth="1"/>
    <col min="13071" max="13071" width="10.28515625" style="15" customWidth="1"/>
    <col min="13072" max="13072" width="6.7109375" style="15" customWidth="1"/>
    <col min="13073" max="13312" width="1" style="15"/>
    <col min="13313" max="13313" width="2.7109375" style="15" customWidth="1"/>
    <col min="13314" max="13314" width="39.7109375" style="15" customWidth="1"/>
    <col min="13315" max="13315" width="11.28515625" style="15" customWidth="1"/>
    <col min="13316" max="13316" width="24.7109375" style="15" customWidth="1"/>
    <col min="13317" max="13317" width="7.140625" style="15" customWidth="1"/>
    <col min="13318" max="13318" width="12.28515625" style="15" customWidth="1"/>
    <col min="13319" max="13319" width="8" style="15" customWidth="1"/>
    <col min="13320" max="13320" width="19.28515625" style="15" customWidth="1"/>
    <col min="13321" max="13321" width="20.5703125" style="15" customWidth="1"/>
    <col min="13322" max="13322" width="16.85546875" style="15" bestFit="1" customWidth="1"/>
    <col min="13323" max="13323" width="28.42578125" style="15" customWidth="1"/>
    <col min="13324" max="13324" width="3.42578125" style="15" customWidth="1"/>
    <col min="13325" max="13325" width="12" style="15" bestFit="1" customWidth="1"/>
    <col min="13326" max="13326" width="3.42578125" style="15" customWidth="1"/>
    <col min="13327" max="13327" width="10.28515625" style="15" customWidth="1"/>
    <col min="13328" max="13328" width="6.7109375" style="15" customWidth="1"/>
    <col min="13329" max="13568" width="1" style="15"/>
    <col min="13569" max="13569" width="2.7109375" style="15" customWidth="1"/>
    <col min="13570" max="13570" width="39.7109375" style="15" customWidth="1"/>
    <col min="13571" max="13571" width="11.28515625" style="15" customWidth="1"/>
    <col min="13572" max="13572" width="24.7109375" style="15" customWidth="1"/>
    <col min="13573" max="13573" width="7.140625" style="15" customWidth="1"/>
    <col min="13574" max="13574" width="12.28515625" style="15" customWidth="1"/>
    <col min="13575" max="13575" width="8" style="15" customWidth="1"/>
    <col min="13576" max="13576" width="19.28515625" style="15" customWidth="1"/>
    <col min="13577" max="13577" width="20.5703125" style="15" customWidth="1"/>
    <col min="13578" max="13578" width="16.85546875" style="15" bestFit="1" customWidth="1"/>
    <col min="13579" max="13579" width="28.42578125" style="15" customWidth="1"/>
    <col min="13580" max="13580" width="3.42578125" style="15" customWidth="1"/>
    <col min="13581" max="13581" width="12" style="15" bestFit="1" customWidth="1"/>
    <col min="13582" max="13582" width="3.42578125" style="15" customWidth="1"/>
    <col min="13583" max="13583" width="10.28515625" style="15" customWidth="1"/>
    <col min="13584" max="13584" width="6.7109375" style="15" customWidth="1"/>
    <col min="13585" max="13824" width="1" style="15"/>
    <col min="13825" max="13825" width="2.7109375" style="15" customWidth="1"/>
    <col min="13826" max="13826" width="39.7109375" style="15" customWidth="1"/>
    <col min="13827" max="13827" width="11.28515625" style="15" customWidth="1"/>
    <col min="13828" max="13828" width="24.7109375" style="15" customWidth="1"/>
    <col min="13829" max="13829" width="7.140625" style="15" customWidth="1"/>
    <col min="13830" max="13830" width="12.28515625" style="15" customWidth="1"/>
    <col min="13831" max="13831" width="8" style="15" customWidth="1"/>
    <col min="13832" max="13832" width="19.28515625" style="15" customWidth="1"/>
    <col min="13833" max="13833" width="20.5703125" style="15" customWidth="1"/>
    <col min="13834" max="13834" width="16.85546875" style="15" bestFit="1" customWidth="1"/>
    <col min="13835" max="13835" width="28.42578125" style="15" customWidth="1"/>
    <col min="13836" max="13836" width="3.42578125" style="15" customWidth="1"/>
    <col min="13837" max="13837" width="12" style="15" bestFit="1" customWidth="1"/>
    <col min="13838" max="13838" width="3.42578125" style="15" customWidth="1"/>
    <col min="13839" max="13839" width="10.28515625" style="15" customWidth="1"/>
    <col min="13840" max="13840" width="6.7109375" style="15" customWidth="1"/>
    <col min="13841" max="14080" width="1" style="15"/>
    <col min="14081" max="14081" width="2.7109375" style="15" customWidth="1"/>
    <col min="14082" max="14082" width="39.7109375" style="15" customWidth="1"/>
    <col min="14083" max="14083" width="11.28515625" style="15" customWidth="1"/>
    <col min="14084" max="14084" width="24.7109375" style="15" customWidth="1"/>
    <col min="14085" max="14085" width="7.140625" style="15" customWidth="1"/>
    <col min="14086" max="14086" width="12.28515625" style="15" customWidth="1"/>
    <col min="14087" max="14087" width="8" style="15" customWidth="1"/>
    <col min="14088" max="14088" width="19.28515625" style="15" customWidth="1"/>
    <col min="14089" max="14089" width="20.5703125" style="15" customWidth="1"/>
    <col min="14090" max="14090" width="16.85546875" style="15" bestFit="1" customWidth="1"/>
    <col min="14091" max="14091" width="28.42578125" style="15" customWidth="1"/>
    <col min="14092" max="14092" width="3.42578125" style="15" customWidth="1"/>
    <col min="14093" max="14093" width="12" style="15" bestFit="1" customWidth="1"/>
    <col min="14094" max="14094" width="3.42578125" style="15" customWidth="1"/>
    <col min="14095" max="14095" width="10.28515625" style="15" customWidth="1"/>
    <col min="14096" max="14096" width="6.7109375" style="15" customWidth="1"/>
    <col min="14097" max="14336" width="1" style="15"/>
    <col min="14337" max="14337" width="2.7109375" style="15" customWidth="1"/>
    <col min="14338" max="14338" width="39.7109375" style="15" customWidth="1"/>
    <col min="14339" max="14339" width="11.28515625" style="15" customWidth="1"/>
    <col min="14340" max="14340" width="24.7109375" style="15" customWidth="1"/>
    <col min="14341" max="14341" width="7.140625" style="15" customWidth="1"/>
    <col min="14342" max="14342" width="12.28515625" style="15" customWidth="1"/>
    <col min="14343" max="14343" width="8" style="15" customWidth="1"/>
    <col min="14344" max="14344" width="19.28515625" style="15" customWidth="1"/>
    <col min="14345" max="14345" width="20.5703125" style="15" customWidth="1"/>
    <col min="14346" max="14346" width="16.85546875" style="15" bestFit="1" customWidth="1"/>
    <col min="14347" max="14347" width="28.42578125" style="15" customWidth="1"/>
    <col min="14348" max="14348" width="3.42578125" style="15" customWidth="1"/>
    <col min="14349" max="14349" width="12" style="15" bestFit="1" customWidth="1"/>
    <col min="14350" max="14350" width="3.42578125" style="15" customWidth="1"/>
    <col min="14351" max="14351" width="10.28515625" style="15" customWidth="1"/>
    <col min="14352" max="14352" width="6.7109375" style="15" customWidth="1"/>
    <col min="14353" max="14592" width="1" style="15"/>
    <col min="14593" max="14593" width="2.7109375" style="15" customWidth="1"/>
    <col min="14594" max="14594" width="39.7109375" style="15" customWidth="1"/>
    <col min="14595" max="14595" width="11.28515625" style="15" customWidth="1"/>
    <col min="14596" max="14596" width="24.7109375" style="15" customWidth="1"/>
    <col min="14597" max="14597" width="7.140625" style="15" customWidth="1"/>
    <col min="14598" max="14598" width="12.28515625" style="15" customWidth="1"/>
    <col min="14599" max="14599" width="8" style="15" customWidth="1"/>
    <col min="14600" max="14600" width="19.28515625" style="15" customWidth="1"/>
    <col min="14601" max="14601" width="20.5703125" style="15" customWidth="1"/>
    <col min="14602" max="14602" width="16.85546875" style="15" bestFit="1" customWidth="1"/>
    <col min="14603" max="14603" width="28.42578125" style="15" customWidth="1"/>
    <col min="14604" max="14604" width="3.42578125" style="15" customWidth="1"/>
    <col min="14605" max="14605" width="12" style="15" bestFit="1" customWidth="1"/>
    <col min="14606" max="14606" width="3.42578125" style="15" customWidth="1"/>
    <col min="14607" max="14607" width="10.28515625" style="15" customWidth="1"/>
    <col min="14608" max="14608" width="6.7109375" style="15" customWidth="1"/>
    <col min="14609" max="14848" width="1" style="15"/>
    <col min="14849" max="14849" width="2.7109375" style="15" customWidth="1"/>
    <col min="14850" max="14850" width="39.7109375" style="15" customWidth="1"/>
    <col min="14851" max="14851" width="11.28515625" style="15" customWidth="1"/>
    <col min="14852" max="14852" width="24.7109375" style="15" customWidth="1"/>
    <col min="14853" max="14853" width="7.140625" style="15" customWidth="1"/>
    <col min="14854" max="14854" width="12.28515625" style="15" customWidth="1"/>
    <col min="14855" max="14855" width="8" style="15" customWidth="1"/>
    <col min="14856" max="14856" width="19.28515625" style="15" customWidth="1"/>
    <col min="14857" max="14857" width="20.5703125" style="15" customWidth="1"/>
    <col min="14858" max="14858" width="16.85546875" style="15" bestFit="1" customWidth="1"/>
    <col min="14859" max="14859" width="28.42578125" style="15" customWidth="1"/>
    <col min="14860" max="14860" width="3.42578125" style="15" customWidth="1"/>
    <col min="14861" max="14861" width="12" style="15" bestFit="1" customWidth="1"/>
    <col min="14862" max="14862" width="3.42578125" style="15" customWidth="1"/>
    <col min="14863" max="14863" width="10.28515625" style="15" customWidth="1"/>
    <col min="14864" max="14864" width="6.7109375" style="15" customWidth="1"/>
    <col min="14865" max="15104" width="1" style="15"/>
    <col min="15105" max="15105" width="2.7109375" style="15" customWidth="1"/>
    <col min="15106" max="15106" width="39.7109375" style="15" customWidth="1"/>
    <col min="15107" max="15107" width="11.28515625" style="15" customWidth="1"/>
    <col min="15108" max="15108" width="24.7109375" style="15" customWidth="1"/>
    <col min="15109" max="15109" width="7.140625" style="15" customWidth="1"/>
    <col min="15110" max="15110" width="12.28515625" style="15" customWidth="1"/>
    <col min="15111" max="15111" width="8" style="15" customWidth="1"/>
    <col min="15112" max="15112" width="19.28515625" style="15" customWidth="1"/>
    <col min="15113" max="15113" width="20.5703125" style="15" customWidth="1"/>
    <col min="15114" max="15114" width="16.85546875" style="15" bestFit="1" customWidth="1"/>
    <col min="15115" max="15115" width="28.42578125" style="15" customWidth="1"/>
    <col min="15116" max="15116" width="3.42578125" style="15" customWidth="1"/>
    <col min="15117" max="15117" width="12" style="15" bestFit="1" customWidth="1"/>
    <col min="15118" max="15118" width="3.42578125" style="15" customWidth="1"/>
    <col min="15119" max="15119" width="10.28515625" style="15" customWidth="1"/>
    <col min="15120" max="15120" width="6.7109375" style="15" customWidth="1"/>
    <col min="15121" max="15360" width="1" style="15"/>
    <col min="15361" max="15361" width="2.7109375" style="15" customWidth="1"/>
    <col min="15362" max="15362" width="39.7109375" style="15" customWidth="1"/>
    <col min="15363" max="15363" width="11.28515625" style="15" customWidth="1"/>
    <col min="15364" max="15364" width="24.7109375" style="15" customWidth="1"/>
    <col min="15365" max="15365" width="7.140625" style="15" customWidth="1"/>
    <col min="15366" max="15366" width="12.28515625" style="15" customWidth="1"/>
    <col min="15367" max="15367" width="8" style="15" customWidth="1"/>
    <col min="15368" max="15368" width="19.28515625" style="15" customWidth="1"/>
    <col min="15369" max="15369" width="20.5703125" style="15" customWidth="1"/>
    <col min="15370" max="15370" width="16.85546875" style="15" bestFit="1" customWidth="1"/>
    <col min="15371" max="15371" width="28.42578125" style="15" customWidth="1"/>
    <col min="15372" max="15372" width="3.42578125" style="15" customWidth="1"/>
    <col min="15373" max="15373" width="12" style="15" bestFit="1" customWidth="1"/>
    <col min="15374" max="15374" width="3.42578125" style="15" customWidth="1"/>
    <col min="15375" max="15375" width="10.28515625" style="15" customWidth="1"/>
    <col min="15376" max="15376" width="6.7109375" style="15" customWidth="1"/>
    <col min="15377" max="15616" width="1" style="15"/>
    <col min="15617" max="15617" width="2.7109375" style="15" customWidth="1"/>
    <col min="15618" max="15618" width="39.7109375" style="15" customWidth="1"/>
    <col min="15619" max="15619" width="11.28515625" style="15" customWidth="1"/>
    <col min="15620" max="15620" width="24.7109375" style="15" customWidth="1"/>
    <col min="15621" max="15621" width="7.140625" style="15" customWidth="1"/>
    <col min="15622" max="15622" width="12.28515625" style="15" customWidth="1"/>
    <col min="15623" max="15623" width="8" style="15" customWidth="1"/>
    <col min="15624" max="15624" width="19.28515625" style="15" customWidth="1"/>
    <col min="15625" max="15625" width="20.5703125" style="15" customWidth="1"/>
    <col min="15626" max="15626" width="16.85546875" style="15" bestFit="1" customWidth="1"/>
    <col min="15627" max="15627" width="28.42578125" style="15" customWidth="1"/>
    <col min="15628" max="15628" width="3.42578125" style="15" customWidth="1"/>
    <col min="15629" max="15629" width="12" style="15" bestFit="1" customWidth="1"/>
    <col min="15630" max="15630" width="3.42578125" style="15" customWidth="1"/>
    <col min="15631" max="15631" width="10.28515625" style="15" customWidth="1"/>
    <col min="15632" max="15632" width="6.7109375" style="15" customWidth="1"/>
    <col min="15633" max="15872" width="1" style="15"/>
    <col min="15873" max="15873" width="2.7109375" style="15" customWidth="1"/>
    <col min="15874" max="15874" width="39.7109375" style="15" customWidth="1"/>
    <col min="15875" max="15875" width="11.28515625" style="15" customWidth="1"/>
    <col min="15876" max="15876" width="24.7109375" style="15" customWidth="1"/>
    <col min="15877" max="15877" width="7.140625" style="15" customWidth="1"/>
    <col min="15878" max="15878" width="12.28515625" style="15" customWidth="1"/>
    <col min="15879" max="15879" width="8" style="15" customWidth="1"/>
    <col min="15880" max="15880" width="19.28515625" style="15" customWidth="1"/>
    <col min="15881" max="15881" width="20.5703125" style="15" customWidth="1"/>
    <col min="15882" max="15882" width="16.85546875" style="15" bestFit="1" customWidth="1"/>
    <col min="15883" max="15883" width="28.42578125" style="15" customWidth="1"/>
    <col min="15884" max="15884" width="3.42578125" style="15" customWidth="1"/>
    <col min="15885" max="15885" width="12" style="15" bestFit="1" customWidth="1"/>
    <col min="15886" max="15886" width="3.42578125" style="15" customWidth="1"/>
    <col min="15887" max="15887" width="10.28515625" style="15" customWidth="1"/>
    <col min="15888" max="15888" width="6.7109375" style="15" customWidth="1"/>
    <col min="15889" max="16128" width="1" style="15"/>
    <col min="16129" max="16129" width="2.7109375" style="15" customWidth="1"/>
    <col min="16130" max="16130" width="39.7109375" style="15" customWidth="1"/>
    <col min="16131" max="16131" width="11.28515625" style="15" customWidth="1"/>
    <col min="16132" max="16132" width="24.7109375" style="15" customWidth="1"/>
    <col min="16133" max="16133" width="7.140625" style="15" customWidth="1"/>
    <col min="16134" max="16134" width="12.28515625" style="15" customWidth="1"/>
    <col min="16135" max="16135" width="8" style="15" customWidth="1"/>
    <col min="16136" max="16136" width="19.28515625" style="15" customWidth="1"/>
    <col min="16137" max="16137" width="20.5703125" style="15" customWidth="1"/>
    <col min="16138" max="16138" width="16.85546875" style="15" bestFit="1" customWidth="1"/>
    <col min="16139" max="16139" width="28.42578125" style="15" customWidth="1"/>
    <col min="16140" max="16140" width="3.42578125" style="15" customWidth="1"/>
    <col min="16141" max="16141" width="12" style="15" bestFit="1" customWidth="1"/>
    <col min="16142" max="16142" width="3.42578125" style="15" customWidth="1"/>
    <col min="16143" max="16143" width="10.28515625" style="15" customWidth="1"/>
    <col min="16144" max="16144" width="6.7109375" style="15" customWidth="1"/>
    <col min="16145" max="16384" width="1" style="15"/>
  </cols>
  <sheetData>
    <row r="1" spans="2:13" s="7" customFormat="1" ht="16.5" thickBot="1" x14ac:dyDescent="0.3">
      <c r="B1" s="133" t="s">
        <v>53</v>
      </c>
      <c r="C1" s="133"/>
      <c r="D1" s="133"/>
      <c r="E1" s="133"/>
      <c r="F1" s="133"/>
      <c r="G1" s="133"/>
      <c r="I1" s="8"/>
      <c r="J1" s="7" t="s">
        <v>54</v>
      </c>
      <c r="K1" s="7">
        <v>38004</v>
      </c>
    </row>
    <row r="2" spans="2:13" s="7" customFormat="1" ht="15.75" thickBot="1" x14ac:dyDescent="0.3">
      <c r="B2" s="134" t="s">
        <v>55</v>
      </c>
      <c r="C2" s="135"/>
      <c r="D2" s="135"/>
      <c r="E2" s="135"/>
      <c r="F2" s="135"/>
      <c r="G2" s="136"/>
      <c r="I2" s="8"/>
      <c r="J2" s="7" t="s">
        <v>56</v>
      </c>
      <c r="K2" s="7">
        <v>42412</v>
      </c>
    </row>
    <row r="3" spans="2:13" s="7" customFormat="1" x14ac:dyDescent="0.25">
      <c r="B3" s="137" t="s">
        <v>57</v>
      </c>
      <c r="C3" s="137"/>
      <c r="D3" s="137"/>
      <c r="E3" s="137"/>
      <c r="F3" s="137"/>
      <c r="G3" s="137"/>
      <c r="I3" s="8"/>
      <c r="J3" s="7" t="s">
        <v>58</v>
      </c>
      <c r="K3" s="7">
        <v>47065</v>
      </c>
    </row>
    <row r="4" spans="2:13" s="7" customFormat="1" ht="15.75" thickBot="1" x14ac:dyDescent="0.3">
      <c r="B4" s="9" t="s">
        <v>59</v>
      </c>
      <c r="C4" s="10"/>
      <c r="D4" s="138"/>
      <c r="E4" s="138"/>
      <c r="F4" s="139">
        <f>+K3</f>
        <v>47065</v>
      </c>
      <c r="G4" s="139"/>
      <c r="I4" s="8"/>
    </row>
    <row r="5" spans="2:13" s="7" customFormat="1" ht="15.75" thickBot="1" x14ac:dyDescent="0.3">
      <c r="B5" s="134" t="s">
        <v>60</v>
      </c>
      <c r="C5" s="135"/>
      <c r="D5" s="135"/>
      <c r="E5" s="135"/>
      <c r="F5" s="135"/>
      <c r="G5" s="136"/>
      <c r="I5" s="8"/>
    </row>
    <row r="6" spans="2:13" s="7" customFormat="1" ht="28.9" customHeight="1" x14ac:dyDescent="0.25">
      <c r="B6" s="129" t="s">
        <v>108</v>
      </c>
      <c r="C6" s="130"/>
      <c r="D6" s="140"/>
      <c r="E6" s="141">
        <f>+I6</f>
        <v>13078937.300000001</v>
      </c>
      <c r="F6" s="131"/>
      <c r="G6" s="132"/>
      <c r="H6" s="7">
        <f>+E6*10%</f>
        <v>1307893.7300000002</v>
      </c>
      <c r="I6" s="11">
        <f>(11889943*10%)+11889943</f>
        <v>13078937.300000001</v>
      </c>
    </row>
    <row r="7" spans="2:13" s="7" customFormat="1" ht="15.75" thickBot="1" x14ac:dyDescent="0.3">
      <c r="B7" s="142" t="s">
        <v>62</v>
      </c>
      <c r="C7" s="143"/>
      <c r="D7" s="144"/>
      <c r="E7" s="145">
        <f>SUM(E6:E6)</f>
        <v>13078937.300000001</v>
      </c>
      <c r="F7" s="146"/>
      <c r="G7" s="147"/>
      <c r="H7" s="7">
        <f>+E6+H6</f>
        <v>14386831.030000001</v>
      </c>
      <c r="I7" s="8">
        <v>13078937</v>
      </c>
    </row>
    <row r="8" spans="2:13" s="7" customFormat="1" ht="15.75" thickBot="1" x14ac:dyDescent="0.3">
      <c r="B8" s="9"/>
      <c r="C8" s="12"/>
      <c r="D8" s="13"/>
      <c r="E8" s="9"/>
      <c r="F8" s="14"/>
      <c r="G8" s="15"/>
      <c r="I8" s="8"/>
    </row>
    <row r="9" spans="2:13" s="7" customFormat="1" ht="15.75" thickBot="1" x14ac:dyDescent="0.3">
      <c r="B9" s="134" t="s">
        <v>63</v>
      </c>
      <c r="C9" s="135"/>
      <c r="D9" s="135"/>
      <c r="E9" s="135"/>
      <c r="F9" s="135"/>
      <c r="G9" s="136"/>
      <c r="I9" s="8"/>
    </row>
    <row r="10" spans="2:13" s="7" customFormat="1" ht="24.75" customHeight="1" x14ac:dyDescent="0.25">
      <c r="B10" s="129" t="s">
        <v>64</v>
      </c>
      <c r="C10" s="130"/>
      <c r="D10" s="130"/>
      <c r="E10" s="131">
        <f>+K12</f>
        <v>837051.98720000021</v>
      </c>
      <c r="F10" s="131"/>
      <c r="G10" s="132"/>
      <c r="H10" s="7">
        <f>+E6</f>
        <v>13078937.300000001</v>
      </c>
      <c r="I10" s="54">
        <v>0.4</v>
      </c>
      <c r="J10" s="7">
        <f>+H10*I10</f>
        <v>5231574.9200000009</v>
      </c>
      <c r="M10" s="16"/>
    </row>
    <row r="11" spans="2:13" s="7" customFormat="1" ht="26.25" customHeight="1" x14ac:dyDescent="0.25">
      <c r="B11" s="153" t="s">
        <v>65</v>
      </c>
      <c r="C11" s="154"/>
      <c r="D11" s="154"/>
      <c r="E11" s="131">
        <f>+K11</f>
        <v>653946.86500000011</v>
      </c>
      <c r="F11" s="131"/>
      <c r="G11" s="132"/>
      <c r="I11" s="8"/>
      <c r="J11" s="58">
        <v>0.125</v>
      </c>
      <c r="K11" s="7">
        <f>+J10*J11</f>
        <v>653946.86500000011</v>
      </c>
    </row>
    <row r="12" spans="2:13" s="7" customFormat="1" ht="80.25" customHeight="1" x14ac:dyDescent="0.25">
      <c r="B12" s="148" t="s">
        <v>66</v>
      </c>
      <c r="C12" s="149"/>
      <c r="D12" s="150"/>
      <c r="E12" s="131"/>
      <c r="F12" s="131"/>
      <c r="G12" s="132"/>
      <c r="I12" s="8"/>
      <c r="J12" s="58">
        <v>0.16</v>
      </c>
      <c r="K12" s="7">
        <f>+J12*J10</f>
        <v>837051.98720000021</v>
      </c>
    </row>
    <row r="13" spans="2:13" s="7" customFormat="1" ht="15" customHeight="1" x14ac:dyDescent="0.25">
      <c r="B13" s="155" t="s">
        <v>67</v>
      </c>
      <c r="C13" s="156"/>
      <c r="D13" s="156"/>
      <c r="E13" s="157">
        <f>SUM(E10:G12)</f>
        <v>1490998.8522000003</v>
      </c>
      <c r="F13" s="157"/>
      <c r="G13" s="158"/>
      <c r="I13" s="8"/>
    </row>
    <row r="14" spans="2:13" s="7" customFormat="1" ht="15.75" thickBot="1" x14ac:dyDescent="0.3">
      <c r="B14" s="142" t="s">
        <v>68</v>
      </c>
      <c r="C14" s="143"/>
      <c r="D14" s="144"/>
      <c r="E14" s="145">
        <f>E7-E13</f>
        <v>11587938.447800001</v>
      </c>
      <c r="F14" s="146"/>
      <c r="G14" s="147"/>
      <c r="I14" s="8"/>
    </row>
    <row r="15" spans="2:13" ht="15.75" thickBot="1" x14ac:dyDescent="0.3">
      <c r="B15" s="9"/>
      <c r="C15" s="12"/>
      <c r="D15" s="13"/>
      <c r="E15" s="9"/>
      <c r="J15" s="17"/>
    </row>
    <row r="16" spans="2:13" ht="15.75" thickBot="1" x14ac:dyDescent="0.3">
      <c r="B16" s="134" t="s">
        <v>69</v>
      </c>
      <c r="C16" s="135"/>
      <c r="D16" s="135"/>
      <c r="E16" s="135"/>
      <c r="F16" s="135"/>
      <c r="G16" s="136"/>
      <c r="J16" s="8">
        <f>72*4</f>
        <v>288</v>
      </c>
      <c r="K16" s="18">
        <f>+J16*K2</f>
        <v>12214656</v>
      </c>
      <c r="L16" s="19"/>
      <c r="M16" s="19"/>
    </row>
    <row r="17" spans="2:13" ht="78" customHeight="1" x14ac:dyDescent="0.25">
      <c r="B17" s="148" t="s">
        <v>70</v>
      </c>
      <c r="C17" s="149"/>
      <c r="D17" s="150"/>
      <c r="E17" s="159">
        <v>0</v>
      </c>
      <c r="F17" s="159"/>
      <c r="G17" s="160"/>
      <c r="H17" s="20"/>
      <c r="I17" s="8">
        <f>+$F$4*100-200</f>
        <v>4706300</v>
      </c>
      <c r="J17" s="19">
        <v>384</v>
      </c>
      <c r="K17" s="18">
        <f>+J17*K2</f>
        <v>16286208</v>
      </c>
      <c r="L17" s="19"/>
      <c r="M17" s="19">
        <f>+K17/12</f>
        <v>1357184</v>
      </c>
    </row>
    <row r="18" spans="2:13" ht="37.9" customHeight="1" x14ac:dyDescent="0.25">
      <c r="B18" s="148" t="s">
        <v>71</v>
      </c>
      <c r="C18" s="149"/>
      <c r="D18" s="150"/>
      <c r="E18" s="151">
        <f>+E7*10%</f>
        <v>1307893.7300000002</v>
      </c>
      <c r="F18" s="151"/>
      <c r="G18" s="152"/>
      <c r="H18" s="20"/>
      <c r="I18" s="8">
        <f>+$F$4*32-184</f>
        <v>1505896</v>
      </c>
    </row>
    <row r="19" spans="2:13" ht="51.75" customHeight="1" x14ac:dyDescent="0.25">
      <c r="B19" s="148" t="s">
        <v>110</v>
      </c>
      <c r="C19" s="149"/>
      <c r="D19" s="150"/>
      <c r="E19" s="151">
        <f>5445000/12</f>
        <v>453750</v>
      </c>
      <c r="F19" s="151"/>
      <c r="G19" s="152"/>
      <c r="H19" s="21"/>
      <c r="I19" s="8">
        <f>+$F$4*16+408</f>
        <v>753448</v>
      </c>
    </row>
    <row r="20" spans="2:13" x14ac:dyDescent="0.25">
      <c r="B20" s="161" t="s">
        <v>72</v>
      </c>
      <c r="C20" s="162"/>
      <c r="D20" s="162"/>
      <c r="E20" s="163">
        <f>SUM(E17:G19)</f>
        <v>1761643.7300000002</v>
      </c>
      <c r="F20" s="163"/>
      <c r="G20" s="164"/>
    </row>
    <row r="21" spans="2:13" ht="15.75" thickBot="1" x14ac:dyDescent="0.3">
      <c r="B21" s="142" t="s">
        <v>73</v>
      </c>
      <c r="C21" s="143"/>
      <c r="D21" s="143"/>
      <c r="E21" s="146">
        <f>E14-E20</f>
        <v>9826294.7178000007</v>
      </c>
      <c r="F21" s="146"/>
      <c r="G21" s="147"/>
    </row>
    <row r="22" spans="2:13" ht="15.75" thickBot="1" x14ac:dyDescent="0.3">
      <c r="C22" s="22"/>
      <c r="D22" s="13"/>
      <c r="E22" s="23"/>
    </row>
    <row r="23" spans="2:13" ht="15.75" thickBot="1" x14ac:dyDescent="0.3">
      <c r="B23" s="134" t="s">
        <v>74</v>
      </c>
      <c r="C23" s="135"/>
      <c r="D23" s="135"/>
      <c r="E23" s="135"/>
      <c r="F23" s="135"/>
      <c r="G23" s="136"/>
    </row>
    <row r="24" spans="2:13" ht="25.5" customHeight="1" x14ac:dyDescent="0.25">
      <c r="B24" s="153" t="s">
        <v>75</v>
      </c>
      <c r="C24" s="154"/>
      <c r="D24" s="154"/>
      <c r="E24" s="165">
        <v>0</v>
      </c>
      <c r="F24" s="165"/>
      <c r="G24" s="166"/>
    </row>
    <row r="25" spans="2:13" ht="64.5" customHeight="1" x14ac:dyDescent="0.25">
      <c r="B25" s="148" t="s">
        <v>77</v>
      </c>
      <c r="C25" s="149"/>
      <c r="D25" s="150"/>
      <c r="E25" s="165"/>
      <c r="F25" s="165"/>
      <c r="G25" s="166"/>
      <c r="H25" s="21"/>
      <c r="I25" s="8">
        <f>+$F$4*3800+400</f>
        <v>178847400</v>
      </c>
    </row>
    <row r="26" spans="2:13" ht="15" customHeight="1" x14ac:dyDescent="0.25">
      <c r="B26" s="153" t="s">
        <v>78</v>
      </c>
      <c r="C26" s="154"/>
      <c r="D26" s="154"/>
      <c r="E26" s="165">
        <v>0</v>
      </c>
      <c r="F26" s="165"/>
      <c r="G26" s="166"/>
    </row>
    <row r="27" spans="2:13" x14ac:dyDescent="0.25">
      <c r="B27" s="161" t="s">
        <v>79</v>
      </c>
      <c r="C27" s="162"/>
      <c r="D27" s="162"/>
      <c r="E27" s="163">
        <f>SUM(E24:G25)</f>
        <v>0</v>
      </c>
      <c r="F27" s="163"/>
      <c r="G27" s="164"/>
    </row>
    <row r="28" spans="2:13" ht="15.75" thickBot="1" x14ac:dyDescent="0.3">
      <c r="B28" s="142" t="s">
        <v>80</v>
      </c>
      <c r="C28" s="143"/>
      <c r="D28" s="143"/>
      <c r="E28" s="146">
        <f>E21-E27</f>
        <v>9826294.7178000007</v>
      </c>
      <c r="F28" s="146"/>
      <c r="G28" s="147"/>
    </row>
    <row r="29" spans="2:13" ht="42" customHeight="1" x14ac:dyDescent="0.25">
      <c r="B29" s="173" t="s">
        <v>81</v>
      </c>
      <c r="C29" s="174"/>
      <c r="D29" s="175"/>
      <c r="E29" s="176"/>
      <c r="F29" s="176"/>
      <c r="G29" s="177"/>
      <c r="H29" s="21">
        <f>790*K3</f>
        <v>37181350</v>
      </c>
      <c r="I29" s="8">
        <f>+$F$4*790-480</f>
        <v>37180870</v>
      </c>
      <c r="J29" s="24">
        <f>+I29/42412</f>
        <v>876.659200226351</v>
      </c>
      <c r="K29" s="19" t="s">
        <v>82</v>
      </c>
    </row>
    <row r="30" spans="2:13" ht="15.75" thickBot="1" x14ac:dyDescent="0.3">
      <c r="B30" s="142" t="s">
        <v>83</v>
      </c>
      <c r="C30" s="143"/>
      <c r="D30" s="143"/>
      <c r="E30" s="146">
        <f>E28-E29</f>
        <v>9826294.7178000007</v>
      </c>
      <c r="F30" s="146"/>
      <c r="G30" s="147"/>
      <c r="H30" s="21">
        <f>+H29/12</f>
        <v>3098445.8333333335</v>
      </c>
      <c r="I30" s="8">
        <f>+I29/12-83</f>
        <v>3098322.8333333335</v>
      </c>
      <c r="J30" s="24">
        <f>790/12</f>
        <v>65.833333333333329</v>
      </c>
      <c r="K30" s="19" t="s">
        <v>84</v>
      </c>
    </row>
    <row r="31" spans="2:13" ht="15.75" thickBot="1" x14ac:dyDescent="0.3">
      <c r="B31" s="25"/>
      <c r="C31" s="25"/>
      <c r="D31" s="25"/>
      <c r="E31" s="26"/>
      <c r="F31" s="26"/>
      <c r="G31" s="26"/>
      <c r="I31" s="27" t="s">
        <v>85</v>
      </c>
      <c r="J31" s="19">
        <f>+J30*42412</f>
        <v>2792123.333333333</v>
      </c>
      <c r="K31" s="19"/>
    </row>
    <row r="32" spans="2:13" ht="50.25" customHeight="1" thickBot="1" x14ac:dyDescent="0.3">
      <c r="B32" s="148" t="s">
        <v>86</v>
      </c>
      <c r="C32" s="149"/>
      <c r="D32" s="150"/>
      <c r="E32" s="178">
        <f>E14*40%</f>
        <v>4635175.3791200006</v>
      </c>
      <c r="F32" s="178"/>
      <c r="G32" s="179"/>
      <c r="I32" s="8">
        <v>1340</v>
      </c>
      <c r="J32" s="18">
        <f>+I32*K2</f>
        <v>56832080</v>
      </c>
      <c r="K32" s="19"/>
    </row>
    <row r="33" spans="2:13" ht="15.75" thickBot="1" x14ac:dyDescent="0.3">
      <c r="B33" s="180" t="s">
        <v>88</v>
      </c>
      <c r="C33" s="181"/>
      <c r="D33" s="182"/>
      <c r="E33" s="183">
        <f>(E20+E27+E29)</f>
        <v>1761643.7300000002</v>
      </c>
      <c r="F33" s="183"/>
      <c r="G33" s="184"/>
      <c r="H33" s="21"/>
      <c r="I33" s="8">
        <f>+I32/12</f>
        <v>111.66666666666667</v>
      </c>
      <c r="J33" s="18">
        <f>+I33*K2</f>
        <v>4736006.666666667</v>
      </c>
      <c r="K33" s="19"/>
    </row>
    <row r="34" spans="2:13" ht="27" customHeight="1" x14ac:dyDescent="0.25">
      <c r="B34" s="185" t="s">
        <v>89</v>
      </c>
      <c r="C34" s="186"/>
      <c r="D34" s="186"/>
      <c r="E34" s="186"/>
      <c r="F34" s="186"/>
      <c r="G34" s="187"/>
      <c r="H34" s="21">
        <f>112*K3</f>
        <v>5271280</v>
      </c>
      <c r="I34" s="28"/>
      <c r="K34" s="7"/>
    </row>
    <row r="35" spans="2:13" ht="15.75" thickBot="1" x14ac:dyDescent="0.3">
      <c r="B35" s="25"/>
      <c r="C35" s="25"/>
      <c r="D35" s="25"/>
      <c r="E35" s="26"/>
      <c r="F35" s="26"/>
      <c r="G35" s="26"/>
      <c r="I35" s="11"/>
      <c r="K35" s="7"/>
    </row>
    <row r="36" spans="2:13" ht="15.75" thickBot="1" x14ac:dyDescent="0.3">
      <c r="B36" s="188" t="s">
        <v>90</v>
      </c>
      <c r="C36" s="189"/>
      <c r="D36" s="190"/>
      <c r="E36" s="171">
        <f>ROUND(IF(E33&gt;E32,+E14-E32,+E14-E33),0)</f>
        <v>9826295</v>
      </c>
      <c r="F36" s="171"/>
      <c r="G36" s="172"/>
      <c r="H36" s="21">
        <f>+E7-E13-E20</f>
        <v>9826294.7178000007</v>
      </c>
      <c r="I36" s="7"/>
      <c r="K36" s="7"/>
    </row>
    <row r="37" spans="2:13" ht="15.75" thickBot="1" x14ac:dyDescent="0.3">
      <c r="B37" s="25"/>
      <c r="C37" s="29"/>
      <c r="D37" s="30"/>
      <c r="E37" s="12"/>
      <c r="G37" s="14"/>
      <c r="I37" s="55" t="s">
        <v>104</v>
      </c>
      <c r="K37" s="16"/>
    </row>
    <row r="38" spans="2:13" ht="15.75" customHeight="1" thickBot="1" x14ac:dyDescent="0.3">
      <c r="B38" s="168" t="s">
        <v>91</v>
      </c>
      <c r="C38" s="169"/>
      <c r="D38" s="170"/>
      <c r="E38" s="171"/>
      <c r="F38" s="171"/>
      <c r="G38" s="172"/>
      <c r="I38" s="55" t="s">
        <v>102</v>
      </c>
      <c r="K38" s="7"/>
    </row>
    <row r="39" spans="2:13" ht="15.75" customHeight="1" thickBot="1" x14ac:dyDescent="0.3">
      <c r="B39" s="168" t="s">
        <v>92</v>
      </c>
      <c r="C39" s="169"/>
      <c r="D39" s="170"/>
      <c r="E39" s="191"/>
      <c r="F39" s="192"/>
      <c r="G39" s="193"/>
      <c r="I39" s="55" t="s">
        <v>105</v>
      </c>
      <c r="J39" s="17">
        <v>0.11</v>
      </c>
      <c r="K39" s="55" t="s">
        <v>106</v>
      </c>
    </row>
    <row r="40" spans="2:13" x14ac:dyDescent="0.25">
      <c r="I40" s="7"/>
      <c r="J40" s="17">
        <v>0.1</v>
      </c>
      <c r="K40" s="55" t="s">
        <v>107</v>
      </c>
    </row>
    <row r="41" spans="2:13" ht="15.75" customHeight="1" x14ac:dyDescent="0.25">
      <c r="I41" s="7">
        <f>+E36</f>
        <v>9826295</v>
      </c>
      <c r="K41" s="7"/>
    </row>
    <row r="42" spans="2:13" x14ac:dyDescent="0.25">
      <c r="I42" s="56">
        <f>+I41*J42</f>
        <v>1080892.45</v>
      </c>
      <c r="J42" s="57">
        <v>0.11</v>
      </c>
      <c r="K42" s="34" t="s">
        <v>103</v>
      </c>
    </row>
    <row r="43" spans="2:13" x14ac:dyDescent="0.25">
      <c r="I43" s="7"/>
      <c r="J43" s="35"/>
      <c r="K43" s="7"/>
    </row>
    <row r="44" spans="2:13" x14ac:dyDescent="0.25">
      <c r="I44" s="7"/>
      <c r="J44" s="35"/>
      <c r="K44" s="7"/>
    </row>
    <row r="45" spans="2:13" x14ac:dyDescent="0.25">
      <c r="I45" s="7"/>
      <c r="J45" s="39"/>
      <c r="K45" s="40"/>
    </row>
    <row r="46" spans="2:13" x14ac:dyDescent="0.25">
      <c r="B46" s="41"/>
      <c r="I46" s="7"/>
      <c r="J46" s="21"/>
    </row>
    <row r="47" spans="2:13" x14ac:dyDescent="0.25">
      <c r="B47" s="41"/>
      <c r="F47" s="16"/>
      <c r="I47" s="7"/>
      <c r="J47" s="21"/>
      <c r="M47" s="21"/>
    </row>
    <row r="48" spans="2:13" x14ac:dyDescent="0.25">
      <c r="B48" s="41"/>
      <c r="C48" s="44"/>
      <c r="F48" s="45"/>
      <c r="I48" s="7"/>
      <c r="J48" s="21"/>
      <c r="M48" s="15">
        <v>12</v>
      </c>
    </row>
    <row r="49" spans="2:16" x14ac:dyDescent="0.25">
      <c r="B49" s="41"/>
      <c r="C49" s="44"/>
      <c r="F49" s="45"/>
      <c r="G49" s="47" t="s">
        <v>97</v>
      </c>
      <c r="I49" s="7"/>
      <c r="J49" s="21"/>
      <c r="M49" s="15" t="s">
        <v>98</v>
      </c>
      <c r="N49" s="194">
        <f>+E7</f>
        <v>13078937.300000001</v>
      </c>
      <c r="O49" s="195"/>
      <c r="P49" s="195"/>
    </row>
    <row r="50" spans="2:16" x14ac:dyDescent="0.25">
      <c r="B50" s="41"/>
      <c r="C50" s="44"/>
      <c r="F50" s="48" t="s">
        <v>99</v>
      </c>
      <c r="G50" s="49">
        <f>7.66%/10</f>
        <v>7.6600000000000001E-3</v>
      </c>
      <c r="I50" s="7"/>
      <c r="J50" s="34"/>
      <c r="N50" s="196">
        <f>+J45+I50</f>
        <v>0</v>
      </c>
      <c r="O50" s="196"/>
      <c r="P50" s="196"/>
    </row>
    <row r="51" spans="2:16" x14ac:dyDescent="0.25">
      <c r="B51" s="41"/>
      <c r="F51" s="14" t="s">
        <v>100</v>
      </c>
      <c r="I51" s="7"/>
      <c r="J51" s="21"/>
      <c r="N51" s="51">
        <f>+N49-N50</f>
        <v>13078937.300000001</v>
      </c>
      <c r="O51" s="196">
        <f>+N49-N50</f>
        <v>13078937.300000001</v>
      </c>
      <c r="P51" s="197"/>
    </row>
    <row r="52" spans="2:16" x14ac:dyDescent="0.25">
      <c r="F52" s="14" t="s">
        <v>101</v>
      </c>
      <c r="I52" s="7"/>
    </row>
    <row r="53" spans="2:16" x14ac:dyDescent="0.25">
      <c r="B53" s="52"/>
      <c r="I53" s="7"/>
    </row>
    <row r="54" spans="2:16" x14ac:dyDescent="0.25">
      <c r="I54" s="7"/>
    </row>
    <row r="55" spans="2:16" x14ac:dyDescent="0.25">
      <c r="B55" s="53"/>
      <c r="I55" s="7"/>
    </row>
  </sheetData>
  <mergeCells count="61">
    <mergeCell ref="B39:D39"/>
    <mergeCell ref="E39:G39"/>
    <mergeCell ref="N49:P49"/>
    <mergeCell ref="N50:P50"/>
    <mergeCell ref="O51:P51"/>
    <mergeCell ref="B38:D38"/>
    <mergeCell ref="E38:G38"/>
    <mergeCell ref="B29:D29"/>
    <mergeCell ref="E29:G29"/>
    <mergeCell ref="B30:D30"/>
    <mergeCell ref="E30:G30"/>
    <mergeCell ref="B32:D32"/>
    <mergeCell ref="E32:G32"/>
    <mergeCell ref="B33:D33"/>
    <mergeCell ref="E33:G33"/>
    <mergeCell ref="B34:G34"/>
    <mergeCell ref="B36:D36"/>
    <mergeCell ref="E36:G36"/>
    <mergeCell ref="B26:D26"/>
    <mergeCell ref="E26:G26"/>
    <mergeCell ref="B27:D27"/>
    <mergeCell ref="E27:G27"/>
    <mergeCell ref="B28:D28"/>
    <mergeCell ref="E28:G28"/>
    <mergeCell ref="B23:G23"/>
    <mergeCell ref="B24:D24"/>
    <mergeCell ref="E24:G24"/>
    <mergeCell ref="B25:D25"/>
    <mergeCell ref="E25:G25"/>
    <mergeCell ref="B19:D19"/>
    <mergeCell ref="E19:G19"/>
    <mergeCell ref="B20:D20"/>
    <mergeCell ref="E20:G20"/>
    <mergeCell ref="B21:D21"/>
    <mergeCell ref="E21:G21"/>
    <mergeCell ref="B18:D18"/>
    <mergeCell ref="E18:G18"/>
    <mergeCell ref="B11:D11"/>
    <mergeCell ref="E11:G11"/>
    <mergeCell ref="B12:D12"/>
    <mergeCell ref="E12:G12"/>
    <mergeCell ref="B13:D13"/>
    <mergeCell ref="E13:G13"/>
    <mergeCell ref="B14:D14"/>
    <mergeCell ref="E14:G14"/>
    <mergeCell ref="B16:G16"/>
    <mergeCell ref="B17:D17"/>
    <mergeCell ref="E17:G17"/>
    <mergeCell ref="B10:D10"/>
    <mergeCell ref="E10:G10"/>
    <mergeCell ref="B1:G1"/>
    <mergeCell ref="B2:G2"/>
    <mergeCell ref="B3:G3"/>
    <mergeCell ref="D4:E4"/>
    <mergeCell ref="F4:G4"/>
    <mergeCell ref="B5:G5"/>
    <mergeCell ref="B6:D6"/>
    <mergeCell ref="E6:G6"/>
    <mergeCell ref="B7:D7"/>
    <mergeCell ref="E7:G7"/>
    <mergeCell ref="B9:G9"/>
  </mergeCells>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_x00f3_digo xmlns="e3e9922a-f5a8-4ca6-88a0-4c4899ab3fd8">GEF-TIC-FM-014</C_x00f3_digo>
    <Proceso xmlns="e3e9922a-f5a8-4ca6-88a0-4c4899ab3fd8">37</Proceso>
    <Version0 xmlns="e3e9922a-f5a8-4ca6-88a0-4c4899ab3fd8">1</Version0>
    <Fecha_x0020_de_x0020_Radicaci_x00f3_n xmlns="e3e9922a-f5a8-4ca6-88a0-4c4899ab3fd8" xsi:nil="true"/>
    <Fecha_x0020_de_x0020_Aprobaci_x00f3_n xmlns="e3e9922a-f5a8-4ca6-88a0-4c4899ab3fd8">2014-11-20T05:00:00+00:00</Fecha_x0020_de_x0020_Aprobaci_x00f3_n>
    <_dlc_DocId xmlns="810a59ed-6853-4bee-915f-2d3bf0db244c">VCF33K6FRXU4-9-2606</_dlc_DocId>
    <_dlc_DocIdUrl xmlns="810a59ed-6853-4bee-915f-2d3bf0db244c">
      <Url>https://mintic.sharepoint.com/sites/mig/arquitectura/_layouts/15/DocIdRedir.aspx?ID=VCF33K6FRXU4-9-2606</Url>
      <Description>VCF33K6FRXU4-9-2606</Description>
    </_dlc_DocIdUrl>
    <SharedWithUsers xmlns="810a59ed-6853-4bee-915f-2d3bf0db244c">
      <UserInfo>
        <DisplayName/>
        <AccountId xsi:nil="true"/>
        <AccountType/>
      </UserInfo>
    </SharedWithUsers>
    <M_x00e1_s_x0020_Utilizados xmlns="e3e9922a-f5a8-4ca6-88a0-4c4899ab3fd8">true</M_x00e1_s_x0020_Utilizados>
    <Macroproceso xmlns="e3e9922a-f5a8-4ca6-88a0-4c4899ab3fd8">Apoyo</Macroproceso>
    <PublishingExpirationDate xmlns="http://schemas.microsoft.com/sharepoint/v3" xsi:nil="true"/>
    <Estado xmlns="e3e9922a-f5a8-4ca6-88a0-4c4899ab3fd8">Vigente</Estado>
    <PublishingStartDate xmlns="http://schemas.microsoft.com/sharepoint/v3" xsi:nil="true"/>
    <Tipo_Documento xmlns="e3e9922a-f5a8-4ca6-88a0-4c4899ab3fd8">9</Tipo_Documento>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7D7B6FEF01FA0C40ACB1987F7C210774" ma:contentTypeVersion="18" ma:contentTypeDescription="Crear nuevo documento." ma:contentTypeScope="" ma:versionID="543349ede066f755f5009ee6ad1ad368">
  <xsd:schema xmlns:xsd="http://www.w3.org/2001/XMLSchema" xmlns:xs="http://www.w3.org/2001/XMLSchema" xmlns:p="http://schemas.microsoft.com/office/2006/metadata/properties" xmlns:ns1="http://schemas.microsoft.com/sharepoint/v3" xmlns:ns2="e3e9922a-f5a8-4ca6-88a0-4c4899ab3fd8" xmlns:ns3="810a59ed-6853-4bee-915f-2d3bf0db244c" targetNamespace="http://schemas.microsoft.com/office/2006/metadata/properties" ma:root="true" ma:fieldsID="79b9595b4eea71b779d4d21e8812a1d8" ns1:_="" ns2:_="" ns3:_="">
    <xsd:import namespace="http://schemas.microsoft.com/sharepoint/v3"/>
    <xsd:import namespace="e3e9922a-f5a8-4ca6-88a0-4c4899ab3fd8"/>
    <xsd:import namespace="810a59ed-6853-4bee-915f-2d3bf0db244c"/>
    <xsd:element name="properties">
      <xsd:complexType>
        <xsd:sequence>
          <xsd:element name="documentManagement">
            <xsd:complexType>
              <xsd:all>
                <xsd:element ref="ns1:PublishingStartDate" minOccurs="0"/>
                <xsd:element ref="ns1:PublishingExpirationDate" minOccurs="0"/>
                <xsd:element ref="ns2:C_x00f3_digo" minOccurs="0"/>
                <xsd:element ref="ns2:Fecha_x0020_de_x0020_Radicaci_x00f3_n" minOccurs="0"/>
                <xsd:element ref="ns2:Fecha_x0020_de_x0020_Aprobaci_x00f3_n" minOccurs="0"/>
                <xsd:element ref="ns2:Estado"/>
                <xsd:element ref="ns2:Version0" minOccurs="0"/>
                <xsd:element ref="ns2:Macroproceso" minOccurs="0"/>
                <xsd:element ref="ns2:M_x00e1_s_x0020_Utilizados" minOccurs="0"/>
                <xsd:element ref="ns3:_dlc_DocId" minOccurs="0"/>
                <xsd:element ref="ns3:_dlc_DocIdUrl" minOccurs="0"/>
                <xsd:element ref="ns3:_dlc_DocIdPersistId" minOccurs="0"/>
                <xsd:element ref="ns3:SharedWithUsers" minOccurs="0"/>
                <xsd:element ref="ns3:SharingHintHash" minOccurs="0"/>
                <xsd:element ref="ns3:SharedWithDetails" minOccurs="0"/>
                <xsd:element ref="ns2:Proceso" minOccurs="0"/>
                <xsd:element ref="ns2:Tipo_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e9922a-f5a8-4ca6-88a0-4c4899ab3fd8" elementFormDefault="qualified">
    <xsd:import namespace="http://schemas.microsoft.com/office/2006/documentManagement/types"/>
    <xsd:import namespace="http://schemas.microsoft.com/office/infopath/2007/PartnerControls"/>
    <xsd:element name="C_x00f3_digo" ma:index="10" nillable="true" ma:displayName="Código" ma:internalName="C_x00f3_digo">
      <xsd:simpleType>
        <xsd:restriction base="dms:Text">
          <xsd:maxLength value="255"/>
        </xsd:restriction>
      </xsd:simpleType>
    </xsd:element>
    <xsd:element name="Fecha_x0020_de_x0020_Radicaci_x00f3_n" ma:index="11" nillable="true" ma:displayName="Fecha de Radicación" ma:format="DateOnly" ma:internalName="Fecha_x0020_de_x0020_Radicaci_x00f3_n">
      <xsd:simpleType>
        <xsd:restriction base="dms:DateTime"/>
      </xsd:simpleType>
    </xsd:element>
    <xsd:element name="Fecha_x0020_de_x0020_Aprobaci_x00f3_n" ma:index="12" nillable="true" ma:displayName="Fecha de Aprobación" ma:format="DateOnly" ma:internalName="Fecha_x0020_de_x0020_Aprobaci_x00f3_n">
      <xsd:simpleType>
        <xsd:restriction base="dms:DateTime"/>
      </xsd:simpleType>
    </xsd:element>
    <xsd:element name="Estado" ma:index="13" ma:displayName="Estado" ma:default="Vigente" ma:format="Dropdown" ma:internalName="Estado">
      <xsd:simpleType>
        <xsd:restriction base="dms:Choice">
          <xsd:enumeration value="Vigente"/>
          <xsd:enumeration value="Modificado"/>
          <xsd:enumeration value="Eliminado"/>
        </xsd:restriction>
      </xsd:simpleType>
    </xsd:element>
    <xsd:element name="Version0" ma:index="14" nillable="true" ma:displayName="Version" ma:decimals="1" ma:internalName="Version0">
      <xsd:simpleType>
        <xsd:restriction base="dms:Number">
          <xsd:minInclusive value="1"/>
        </xsd:restriction>
      </xsd:simpleType>
    </xsd:element>
    <xsd:element name="Macroproceso" ma:index="15" nillable="true" ma:displayName="Macroproceso" ma:format="Dropdown" ma:internalName="Macroproceso">
      <xsd:simpleType>
        <xsd:restriction base="dms:Choice">
          <xsd:enumeration value="Estratégico"/>
          <xsd:enumeration value="Misional"/>
          <xsd:enumeration value="Apoyo"/>
          <xsd:enumeration value="Evaluación"/>
        </xsd:restriction>
      </xsd:simpleType>
    </xsd:element>
    <xsd:element name="M_x00e1_s_x0020_Utilizados" ma:index="16" nillable="true" ma:displayName="Más Utilizados" ma:default="0" ma:internalName="M_x00e1_s_x0020_Utilizados">
      <xsd:simpleType>
        <xsd:restriction base="dms:Boolean"/>
      </xsd:simpleType>
    </xsd:element>
    <xsd:element name="Proceso" ma:index="23" nillable="true" ma:displayName="Proceso" ma:list="{050dd23f-8b12-40b7-9b60-d4c4abee0b0e}" ma:internalName="Proceso" ma:showField="Procesos">
      <xsd:simpleType>
        <xsd:restriction base="dms:Lookup"/>
      </xsd:simpleType>
    </xsd:element>
    <xsd:element name="Tipo_Documento" ma:index="24" nillable="true" ma:displayName="Tipo_Documento" ma:list="{74e169e0-a63c-454a-82a4-d7f9d7d05158}" ma:internalName="Tipo_Documento" ma:showField="Tipo_x0020_Documento">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810a59ed-6853-4bee-915f-2d3bf0db244c" elementFormDefault="qualified">
    <xsd:import namespace="http://schemas.microsoft.com/office/2006/documentManagement/types"/>
    <xsd:import namespace="http://schemas.microsoft.com/office/infopath/2007/PartnerControls"/>
    <xsd:element name="_dlc_DocId" ma:index="17" nillable="true" ma:displayName="Valor de Id. de documento" ma:description="El valor del identificador de documento asignado a este elemento." ma:internalName="_dlc_DocId" ma:readOnly="true">
      <xsd:simpleType>
        <xsd:restriction base="dms:Text"/>
      </xsd:simpleType>
    </xsd:element>
    <xsd:element name="_dlc_DocIdUrl" ma:index="18"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21" nillable="true" ma:displayName="Hash de la sugerencia para compartir" ma:internalName="SharingHintHash" ma:readOnly="true">
      <xsd:simpleType>
        <xsd:restriction base="dms:Text"/>
      </xsd:simple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FC11A0-BA2C-431A-BCB8-89A8A338B783}">
  <ds:schemaRefs>
    <ds:schemaRef ds:uri="http://schemas.microsoft.com/sharepoint/v3/contenttype/forms"/>
  </ds:schemaRefs>
</ds:datastoreItem>
</file>

<file path=customXml/itemProps2.xml><?xml version="1.0" encoding="utf-8"?>
<ds:datastoreItem xmlns:ds="http://schemas.openxmlformats.org/officeDocument/2006/customXml" ds:itemID="{B1027DCF-4726-480D-8232-0943D670BD0D}">
  <ds:schemaRefs>
    <ds:schemaRef ds:uri="http://schemas.microsoft.com/sharepoint/events"/>
  </ds:schemaRefs>
</ds:datastoreItem>
</file>

<file path=customXml/itemProps3.xml><?xml version="1.0" encoding="utf-8"?>
<ds:datastoreItem xmlns:ds="http://schemas.openxmlformats.org/officeDocument/2006/customXml" ds:itemID="{F8D94456-2B3F-46A8-A2D4-D16DEA80CF99}">
  <ds:schemaRefs>
    <ds:schemaRef ds:uri="http://schemas.microsoft.com/office/infopath/2007/PartnerControls"/>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 ds:uri="http://schemas.microsoft.com/sharepoint/v3"/>
    <ds:schemaRef ds:uri="810a59ed-6853-4bee-915f-2d3bf0db244c"/>
    <ds:schemaRef ds:uri="e3e9922a-f5a8-4ca6-88a0-4c4899ab3fd8"/>
    <ds:schemaRef ds:uri="http://purl.org/dc/elements/1.1/"/>
  </ds:schemaRefs>
</ds:datastoreItem>
</file>

<file path=customXml/itemProps4.xml><?xml version="1.0" encoding="utf-8"?>
<ds:datastoreItem xmlns:ds="http://schemas.openxmlformats.org/officeDocument/2006/customXml" ds:itemID="{CC49786B-A8BC-4CFD-AD0F-D882032012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e9922a-f5a8-4ca6-88a0-4c4899ab3fd8"/>
    <ds:schemaRef ds:uri="810a59ed-6853-4bee-915f-2d3bf0db24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FRAF09</vt:lpstr>
      <vt:lpstr>NO TOMA COSTOS Y SE APLICA 25% </vt:lpstr>
      <vt:lpstr>SI TOMA COSTOS NO APLICA 25%</vt:lpstr>
      <vt:lpstr>FRAF09!Área_de_impresión</vt:lpstr>
      <vt:lpstr>FRAF09!Títulos_a_imprimir</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c:title>
  <dc:subject/>
  <dc:creator>Sandra Liliana Martinez Castillo</dc:creator>
  <cp:keywords/>
  <dc:description/>
  <cp:lastModifiedBy>Yolman Julian Saenz Santamaria</cp:lastModifiedBy>
  <cp:revision/>
  <cp:lastPrinted>2022-03-08T21:38:37Z</cp:lastPrinted>
  <dcterms:created xsi:type="dcterms:W3CDTF">2013-06-07T14:47:08Z</dcterms:created>
  <dcterms:modified xsi:type="dcterms:W3CDTF">2024-04-10T20:07:54Z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0x0101007D7B6FEF01FA0C40ACB1987F7C210774</vt:lpwstr>
  </property>
  <property fmtid="{D5CDD505-2E9C-101B-9397-08002B2CF9AE}" pid="3" name="_dlc_DocIdItemGuid">
    <vt:lpwstr>f61cd735-1895-4f09-862d-105f71dce9cf</vt:lpwstr>
  </property>
  <property fmtid="{D5CDD505-2E9C-101B-9397-08002B2CF9AE}" pid="4" name="Tipo de Documento">
    <vt:lpwstr>9</vt:lpwstr>
  </property>
  <property fmtid="{D5CDD505-2E9C-101B-9397-08002B2CF9AE}" pid="5" name="Documento_mas_utilizados">
    <vt:bool>true</vt:bool>
  </property>
</Properties>
</file>